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https://adene.sharepoint.com/sites/OperaoTcnica301/Documentos Partilhados/General/32. NOTAS TÉCNICAS/04. NT-SCE-04 - PDEE/"/>
    </mc:Choice>
  </mc:AlternateContent>
  <xr:revisionPtr revIDLastSave="0" documentId="14_{853BB385-E4C5-4108-9858-57CF740C53F8}" xr6:coauthVersionLast="47" xr6:coauthVersionMax="47" xr10:uidLastSave="{00000000-0000-0000-0000-000000000000}"/>
  <workbookProtection workbookAlgorithmName="SHA-512" workbookHashValue="d939xkjl5aDvNRn+zVfOpSNd3oUdFrn7ZQjEAR2xQtylxg2tmfaNDFWw6j1gULP5GMcnR79k2aKDXjxHR4VSwg==" workbookSaltValue="5QQe1AH90VXvLMIyRIQcOQ==" workbookSpinCount="100000" lockStructure="1"/>
  <bookViews>
    <workbookView xWindow="-110" yWindow="-110" windowWidth="19420" windowHeight="10420" firstSheet="2" activeTab="6" xr2:uid="{37D78DB2-5258-41AD-A50B-B11D066079AC}"/>
  </bookViews>
  <sheets>
    <sheet name="Listagens" sheetId="2" state="hidden" r:id="rId1"/>
    <sheet name="Início" sheetId="6" r:id="rId2"/>
    <sheet name="Consumo real" sheetId="1" r:id="rId3"/>
    <sheet name="Simulação" sheetId="3" r:id="rId4"/>
    <sheet name="MM" sheetId="4" r:id="rId5"/>
    <sheet name="Resumo" sheetId="5" r:id="rId6"/>
    <sheet name="Versões" sheetId="7" r:id="rId7"/>
  </sheets>
  <externalReferences>
    <externalReference r:id="rId8"/>
  </externalReferences>
  <definedNames>
    <definedName name="Classe" localSheetId="1">Início!#REF!</definedName>
    <definedName name="Classe">Listagens!$F$4:$F$11</definedName>
    <definedName name="Concelho">[1]Auxiliar!$B$3:$B$310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  <c r="D6" i="1"/>
  <c r="C21" i="1" l="1"/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F6" i="4"/>
  <c r="I6" i="4" s="1"/>
  <c r="F7" i="4"/>
  <c r="F8" i="4"/>
  <c r="F9" i="4"/>
  <c r="I9" i="4" s="1"/>
  <c r="F10" i="4"/>
  <c r="F11" i="4"/>
  <c r="I11" i="4" s="1"/>
  <c r="F12" i="4"/>
  <c r="F13" i="4"/>
  <c r="F14" i="4"/>
  <c r="F15" i="4"/>
  <c r="I15" i="4" s="1"/>
  <c r="F16" i="4"/>
  <c r="F17" i="4"/>
  <c r="F18" i="4"/>
  <c r="I7" i="4"/>
  <c r="I8" i="4"/>
  <c r="I10" i="4"/>
  <c r="I12" i="4"/>
  <c r="I13" i="4"/>
  <c r="I14" i="4"/>
  <c r="I16" i="4"/>
  <c r="I17" i="4"/>
  <c r="I18" i="4"/>
  <c r="D11" i="3"/>
  <c r="I5" i="4"/>
  <c r="F5" i="4"/>
  <c r="J8" i="3"/>
  <c r="H8" i="4" s="1"/>
  <c r="J10" i="3"/>
  <c r="H10" i="4" s="1"/>
  <c r="J12" i="3"/>
  <c r="H12" i="4" s="1"/>
  <c r="J14" i="3"/>
  <c r="H14" i="4" s="1"/>
  <c r="J17" i="3"/>
  <c r="J18" i="3"/>
  <c r="H18" i="4" s="1"/>
  <c r="J5" i="3"/>
  <c r="G6" i="3"/>
  <c r="E6" i="4" s="1"/>
  <c r="G7" i="3"/>
  <c r="E7" i="4" s="1"/>
  <c r="G7" i="4" s="1"/>
  <c r="G8" i="3"/>
  <c r="E8" i="4" s="1"/>
  <c r="G9" i="3"/>
  <c r="E9" i="4" s="1"/>
  <c r="G10" i="3"/>
  <c r="E10" i="4" s="1"/>
  <c r="G11" i="3"/>
  <c r="E11" i="4" s="1"/>
  <c r="G11" i="4" s="1"/>
  <c r="G12" i="3"/>
  <c r="E12" i="4" s="1"/>
  <c r="G13" i="3"/>
  <c r="E13" i="4" s="1"/>
  <c r="G13" i="4" s="1"/>
  <c r="G14" i="3"/>
  <c r="E14" i="4" s="1"/>
  <c r="G15" i="3"/>
  <c r="E15" i="4" s="1"/>
  <c r="G16" i="3"/>
  <c r="E16" i="4" s="1"/>
  <c r="G17" i="3"/>
  <c r="E17" i="4" s="1"/>
  <c r="G17" i="4" s="1"/>
  <c r="G18" i="3"/>
  <c r="E18" i="4" s="1"/>
  <c r="G18" i="4" s="1"/>
  <c r="G5" i="3"/>
  <c r="E5" i="4" s="1"/>
  <c r="D6" i="3"/>
  <c r="D7" i="3"/>
  <c r="D8" i="3"/>
  <c r="D9" i="3"/>
  <c r="D10" i="3"/>
  <c r="D12" i="3"/>
  <c r="D13" i="3"/>
  <c r="D14" i="3"/>
  <c r="D15" i="3"/>
  <c r="D16" i="3"/>
  <c r="D17" i="3"/>
  <c r="D18" i="3"/>
  <c r="E6" i="1"/>
  <c r="I6" i="3" s="1"/>
  <c r="F7" i="3"/>
  <c r="D8" i="1"/>
  <c r="F8" i="3" s="1"/>
  <c r="D9" i="1"/>
  <c r="F9" i="3" s="1"/>
  <c r="D10" i="1"/>
  <c r="F10" i="3" s="1"/>
  <c r="D11" i="1"/>
  <c r="E11" i="1" s="1"/>
  <c r="I11" i="3" s="1"/>
  <c r="D12" i="1"/>
  <c r="F12" i="3" s="1"/>
  <c r="D13" i="1"/>
  <c r="E13" i="1" s="1"/>
  <c r="I13" i="3" s="1"/>
  <c r="D14" i="1"/>
  <c r="F14" i="3" s="1"/>
  <c r="D15" i="1"/>
  <c r="E15" i="1" s="1"/>
  <c r="I15" i="3" s="1"/>
  <c r="D16" i="1"/>
  <c r="F16" i="3" s="1"/>
  <c r="D17" i="1"/>
  <c r="E17" i="1" s="1"/>
  <c r="I17" i="3" s="1"/>
  <c r="D18" i="1"/>
  <c r="E18" i="1" s="1"/>
  <c r="I18" i="3" s="1"/>
  <c r="K18" i="3" s="1"/>
  <c r="D5" i="1"/>
  <c r="E5" i="1" s="1"/>
  <c r="C5" i="4"/>
  <c r="D5" i="3"/>
  <c r="J13" i="3" l="1"/>
  <c r="H13" i="4" s="1"/>
  <c r="J13" i="4" s="1"/>
  <c r="J7" i="3"/>
  <c r="H7" i="4" s="1"/>
  <c r="J7" i="4" s="1"/>
  <c r="J14" i="4"/>
  <c r="F18" i="3"/>
  <c r="H18" i="3" s="1"/>
  <c r="F17" i="3"/>
  <c r="H17" i="3" s="1"/>
  <c r="E16" i="1"/>
  <c r="I16" i="3" s="1"/>
  <c r="E14" i="1"/>
  <c r="I14" i="3" s="1"/>
  <c r="K14" i="3" s="1"/>
  <c r="E12" i="1"/>
  <c r="I12" i="3" s="1"/>
  <c r="K12" i="3" s="1"/>
  <c r="E10" i="1"/>
  <c r="I10" i="3" s="1"/>
  <c r="K10" i="3" s="1"/>
  <c r="E8" i="1"/>
  <c r="I8" i="3" s="1"/>
  <c r="K8" i="3" s="1"/>
  <c r="E7" i="1"/>
  <c r="I7" i="3" s="1"/>
  <c r="K7" i="3" s="1"/>
  <c r="H17" i="4"/>
  <c r="J17" i="4" s="1"/>
  <c r="K17" i="3"/>
  <c r="J18" i="4"/>
  <c r="F13" i="3"/>
  <c r="H13" i="3" s="1"/>
  <c r="G16" i="4"/>
  <c r="G15" i="4"/>
  <c r="G14" i="4"/>
  <c r="J10" i="4"/>
  <c r="G10" i="4"/>
  <c r="J12" i="4"/>
  <c r="G9" i="4"/>
  <c r="G6" i="4"/>
  <c r="J8" i="4"/>
  <c r="G12" i="4"/>
  <c r="G8" i="4"/>
  <c r="H8" i="3"/>
  <c r="H7" i="3"/>
  <c r="F11" i="3"/>
  <c r="H11" i="3" s="1"/>
  <c r="J11" i="3"/>
  <c r="H11" i="4" s="1"/>
  <c r="J11" i="4" s="1"/>
  <c r="H14" i="3"/>
  <c r="H10" i="3"/>
  <c r="H12" i="3"/>
  <c r="J9" i="3"/>
  <c r="H9" i="3"/>
  <c r="E9" i="1"/>
  <c r="I9" i="3" s="1"/>
  <c r="H16" i="3"/>
  <c r="L16" i="3" s="1"/>
  <c r="J16" i="3"/>
  <c r="H16" i="4" s="1"/>
  <c r="J16" i="4" s="1"/>
  <c r="F6" i="3"/>
  <c r="H6" i="3" s="1"/>
  <c r="J15" i="3"/>
  <c r="H15" i="4" s="1"/>
  <c r="J15" i="4" s="1"/>
  <c r="J6" i="3"/>
  <c r="F15" i="3"/>
  <c r="H15" i="3" s="1"/>
  <c r="I5" i="3"/>
  <c r="K5" i="3" s="1"/>
  <c r="H8" i="1"/>
  <c r="N9" i="1" s="1"/>
  <c r="H5" i="1"/>
  <c r="J5" i="1" s="1"/>
  <c r="F5" i="3"/>
  <c r="I19" i="4"/>
  <c r="D10" i="5" s="1"/>
  <c r="G19" i="3"/>
  <c r="F19" i="4"/>
  <c r="D5" i="5" s="1"/>
  <c r="K13" i="3" l="1"/>
  <c r="L18" i="3"/>
  <c r="A18" i="3" s="1"/>
  <c r="L17" i="3"/>
  <c r="A17" i="3" s="1"/>
  <c r="A16" i="3"/>
  <c r="L14" i="3"/>
  <c r="A14" i="3" s="1"/>
  <c r="L13" i="3"/>
  <c r="A13" i="3" s="1"/>
  <c r="L12" i="3"/>
  <c r="A12" i="3" s="1"/>
  <c r="L10" i="3"/>
  <c r="A10" i="3" s="1"/>
  <c r="L8" i="3"/>
  <c r="A8" i="3" s="1"/>
  <c r="L7" i="3"/>
  <c r="A7" i="3" s="1"/>
  <c r="K11" i="3"/>
  <c r="K16" i="3"/>
  <c r="K15" i="3"/>
  <c r="H9" i="4"/>
  <c r="J9" i="4" s="1"/>
  <c r="K9" i="3"/>
  <c r="H6" i="4"/>
  <c r="J6" i="4" s="1"/>
  <c r="K6" i="3"/>
  <c r="L15" i="3"/>
  <c r="A15" i="3" s="1"/>
  <c r="L6" i="3"/>
  <c r="A6" i="3" s="1"/>
  <c r="L11" i="3"/>
  <c r="A11" i="3" s="1"/>
  <c r="L9" i="3"/>
  <c r="A9" i="3" s="1"/>
  <c r="I19" i="3"/>
  <c r="H11" i="1"/>
  <c r="B10" i="5" s="1"/>
  <c r="C5" i="5"/>
  <c r="F19" i="3"/>
  <c r="H19" i="3" s="1"/>
  <c r="C13" i="5" s="1"/>
  <c r="H5" i="3"/>
  <c r="B5" i="5"/>
  <c r="J19" i="3"/>
  <c r="H5" i="4"/>
  <c r="E19" i="4"/>
  <c r="G19" i="4" s="1"/>
  <c r="G5" i="4"/>
  <c r="K19" i="3" l="1"/>
  <c r="L5" i="3"/>
  <c r="A5" i="3" s="1"/>
  <c r="G21" i="3" s="1"/>
  <c r="F21" i="4" s="1"/>
  <c r="C14" i="5"/>
  <c r="G3" i="5"/>
  <c r="I3" i="5" s="1"/>
  <c r="C10" i="5"/>
  <c r="H19" i="4"/>
  <c r="J19" i="4" s="1"/>
  <c r="J5" i="4"/>
  <c r="G8" i="5" l="1"/>
  <c r="I8" i="5" s="1"/>
</calcChain>
</file>

<file path=xl/sharedStrings.xml><?xml version="1.0" encoding="utf-8"?>
<sst xmlns="http://schemas.openxmlformats.org/spreadsheetml/2006/main" count="149" uniqueCount="72">
  <si>
    <t>Eletricidade</t>
  </si>
  <si>
    <t>Gasóleo</t>
  </si>
  <si>
    <t>kWh/ano</t>
  </si>
  <si>
    <t>Energia final</t>
  </si>
  <si>
    <t>Energia primária</t>
  </si>
  <si>
    <t>Forma de energia</t>
  </si>
  <si>
    <t>Gás Natural</t>
  </si>
  <si>
    <r>
      <t>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/kWh</t>
    </r>
  </si>
  <si>
    <r>
      <t>kgCO</t>
    </r>
    <r>
      <rPr>
        <b/>
        <vertAlign val="subscript"/>
        <sz val="11"/>
        <color theme="1"/>
        <rFont val="Century Gothic"/>
        <family val="2"/>
      </rPr>
      <t>2</t>
    </r>
    <r>
      <rPr>
        <b/>
        <sz val="11"/>
        <color theme="1"/>
        <rFont val="Century Gothic"/>
        <family val="2"/>
      </rPr>
      <t>/kWh</t>
    </r>
    <r>
      <rPr>
        <b/>
        <vertAlign val="subscript"/>
        <sz val="11"/>
        <color theme="1"/>
        <rFont val="Century Gothic"/>
        <family val="2"/>
      </rPr>
      <t>EP</t>
    </r>
  </si>
  <si>
    <t>Emissões</t>
  </si>
  <si>
    <r>
      <t>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/ano</t>
    </r>
  </si>
  <si>
    <r>
      <t>tonCO</t>
    </r>
    <r>
      <rPr>
        <b/>
        <vertAlign val="subscript"/>
        <sz val="11"/>
        <color theme="1"/>
        <rFont val="Century Gothic"/>
        <family val="2"/>
      </rPr>
      <t>2</t>
    </r>
    <r>
      <rPr>
        <b/>
        <sz val="11"/>
        <color theme="1"/>
        <rFont val="Century Gothic"/>
        <family val="2"/>
      </rPr>
      <t>/ano</t>
    </r>
  </si>
  <si>
    <t>CONSUMO REAL</t>
  </si>
  <si>
    <t>SIMULAÇÃO</t>
  </si>
  <si>
    <t>%</t>
  </si>
  <si>
    <r>
      <t>Consumo de energia primária real [kWh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/ano]</t>
    </r>
  </si>
  <si>
    <r>
      <t>Emissões [tonCO</t>
    </r>
    <r>
      <rPr>
        <b/>
        <vertAlign val="subscript"/>
        <sz val="11"/>
        <color theme="1"/>
        <rFont val="Century Gothic"/>
        <family val="2"/>
      </rPr>
      <t>2</t>
    </r>
    <r>
      <rPr>
        <b/>
        <sz val="11"/>
        <color theme="1"/>
        <rFont val="Century Gothic"/>
        <family val="2"/>
      </rPr>
      <t>/ano]</t>
    </r>
  </si>
  <si>
    <t>Manutenção ou redução das emissões de gases com efeito de estufa reais</t>
  </si>
  <si>
    <t>energia primária real, equivalente a:</t>
  </si>
  <si>
    <r>
      <t>kWh</t>
    </r>
    <r>
      <rPr>
        <b/>
        <vertAlign val="subscript"/>
        <sz val="11"/>
        <color rgb="FFC00000"/>
        <rFont val="Century Gothic"/>
        <family val="2"/>
      </rPr>
      <t>EP</t>
    </r>
    <r>
      <rPr>
        <b/>
        <sz val="11"/>
        <color rgb="FFC00000"/>
        <rFont val="Century Gothic"/>
        <family val="2"/>
      </rPr>
      <t>/ano</t>
    </r>
  </si>
  <si>
    <r>
      <t xml:space="preserve">Redução de, pelo menos, </t>
    </r>
    <r>
      <rPr>
        <b/>
        <sz val="11"/>
        <color theme="1"/>
        <rFont val="Century Gothic"/>
        <family val="2"/>
      </rPr>
      <t>4 %</t>
    </r>
    <r>
      <rPr>
        <sz val="11"/>
        <color theme="1"/>
        <rFont val="Century Gothic"/>
        <family val="2"/>
      </rPr>
      <t xml:space="preserve"> do consumo de</t>
    </r>
  </si>
  <si>
    <r>
      <t>Consumo de energia primária real 
não renovável [kWh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/ano]</t>
    </r>
  </si>
  <si>
    <t>Energia final [kWh/ano]</t>
  </si>
  <si>
    <t>Real</t>
  </si>
  <si>
    <t>Simulação</t>
  </si>
  <si>
    <r>
      <t>Energia primária [kWh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/ano]</t>
    </r>
  </si>
  <si>
    <t>Totais</t>
  </si>
  <si>
    <t>CONSUMO APÓS MEDIDAS DE MELHORIA</t>
  </si>
  <si>
    <t>Após MM</t>
  </si>
  <si>
    <r>
      <t>Consumo de energia primária [kWh</t>
    </r>
    <r>
      <rPr>
        <b/>
        <vertAlign val="subscript"/>
        <sz val="11"/>
        <color theme="1"/>
        <rFont val="Century Gothic"/>
        <family val="2"/>
      </rPr>
      <t>EP</t>
    </r>
    <r>
      <rPr>
        <b/>
        <sz val="11"/>
        <color theme="1"/>
        <rFont val="Century Gothic"/>
        <family val="2"/>
      </rPr>
      <t>/ano]</t>
    </r>
  </si>
  <si>
    <t>CONSUMO</t>
  </si>
  <si>
    <t>EMISSÕES</t>
  </si>
  <si>
    <t>Biomassa</t>
  </si>
  <si>
    <t>Eólica</t>
  </si>
  <si>
    <t>Gás Butano</t>
  </si>
  <si>
    <t>Gás Propano</t>
  </si>
  <si>
    <t>Geotérmica</t>
  </si>
  <si>
    <t>Hídrica</t>
  </si>
  <si>
    <t>Redes urbanas - Climaespaço</t>
  </si>
  <si>
    <t>Solar Fotovoltaico</t>
  </si>
  <si>
    <t>Solar Térmico</t>
  </si>
  <si>
    <t>Aerotermia (Bombas de calor)</t>
  </si>
  <si>
    <t>Geotermia (Bombas de Calor)</t>
  </si>
  <si>
    <t>Classe energética</t>
  </si>
  <si>
    <t>Classe</t>
  </si>
  <si>
    <t>A+</t>
  </si>
  <si>
    <t>A</t>
  </si>
  <si>
    <t>B</t>
  </si>
  <si>
    <t>B-</t>
  </si>
  <si>
    <t>C</t>
  </si>
  <si>
    <t>D</t>
  </si>
  <si>
    <t>E</t>
  </si>
  <si>
    <t>F</t>
  </si>
  <si>
    <t>Não</t>
  </si>
  <si>
    <t>Validação</t>
  </si>
  <si>
    <t>Sim</t>
  </si>
  <si>
    <t>Folha de cálculo para aplicação do previsto na Nota Técnica NT-SCE-04 relativa aos Planos de Melhoria do Desempenho Energético dos Edifícios (PDEE)</t>
  </si>
  <si>
    <t>Regras:</t>
  </si>
  <si>
    <t>Preencher apenas os campos a azul</t>
  </si>
  <si>
    <t>Redução do consumo de energia primária</t>
  </si>
  <si>
    <t>Redução das emissões</t>
  </si>
  <si>
    <t>Desvio Calibração</t>
  </si>
  <si>
    <t>Consumo</t>
  </si>
  <si>
    <t>Histórico de versões</t>
  </si>
  <si>
    <t>Versão</t>
  </si>
  <si>
    <t>Nome do ficheiro</t>
  </si>
  <si>
    <t>Data da disponibilização</t>
  </si>
  <si>
    <t>Alterações</t>
  </si>
  <si>
    <t>-</t>
  </si>
  <si>
    <t>NT-SCE-04_V1</t>
  </si>
  <si>
    <t>NT-SCE-01_V2</t>
  </si>
  <si>
    <t xml:space="preserve">Correção de erro nos fatores de conversão de energia final para energia primária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</si>
</sst>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%"/>
    <numFmt numFmtId="166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alibri"/>
      <family val="2"/>
      <scheme val="minor"/>
    </font>
    <font>
      <b/>
      <vertAlign val="subscript"/>
      <sz val="11"/>
      <color theme="1"/>
      <name val="Century Gothic"/>
      <family val="2"/>
    </font>
    <font>
      <b/>
      <sz val="11"/>
      <color rgb="FFC00000"/>
      <name val="Century Gothic"/>
      <family val="2"/>
    </font>
    <font>
      <b/>
      <vertAlign val="subscript"/>
      <sz val="11"/>
      <color rgb="FFC00000"/>
      <name val="Century Gothic"/>
      <family val="2"/>
    </font>
    <font>
      <sz val="11"/>
      <color theme="0"/>
      <name val="Century Gothic"/>
      <family val="2"/>
    </font>
    <font>
      <b/>
      <sz val="11"/>
      <color rgb="FF92D050"/>
      <name val="Century Gothic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3" fontId="1" fillId="0" borderId="2" xfId="0" applyNumberFormat="1" applyFont="1" applyBorder="1" applyAlignment="1" applyProtection="1">
      <alignment horizontal="center" vertical="center"/>
      <protection hidden="1"/>
    </xf>
    <xf numFmtId="4" fontId="1" fillId="0" borderId="2" xfId="0" applyNumberFormat="1" applyFon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3" fontId="5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left" vertical="center"/>
      <protection hidden="1"/>
    </xf>
    <xf numFmtId="3" fontId="1" fillId="3" borderId="2" xfId="0" applyNumberFormat="1" applyFont="1" applyFill="1" applyBorder="1" applyAlignment="1" applyProtection="1">
      <alignment horizontal="center" vertical="center"/>
      <protection locked="0" hidden="1"/>
    </xf>
    <xf numFmtId="0" fontId="2" fillId="0" borderId="17" xfId="0" applyFont="1" applyBorder="1" applyAlignment="1" applyProtection="1">
      <alignment horizontal="center" vertical="center"/>
      <protection hidden="1"/>
    </xf>
    <xf numFmtId="3" fontId="1" fillId="0" borderId="4" xfId="0" applyNumberFormat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3" fontId="2" fillId="0" borderId="1" xfId="0" applyNumberFormat="1" applyFont="1" applyBorder="1" applyAlignment="1" applyProtection="1">
      <alignment horizontal="center" vertical="center"/>
      <protection hidden="1"/>
    </xf>
    <xf numFmtId="4" fontId="2" fillId="0" borderId="1" xfId="0" applyNumberFormat="1" applyFont="1" applyBorder="1" applyAlignment="1" applyProtection="1">
      <alignment horizontal="center" vertical="center"/>
      <protection hidden="1"/>
    </xf>
    <xf numFmtId="165" fontId="1" fillId="0" borderId="0" xfId="1" applyNumberFormat="1" applyFont="1" applyAlignment="1" applyProtection="1">
      <alignment horizontal="left" vertical="center"/>
      <protection hidden="1"/>
    </xf>
    <xf numFmtId="166" fontId="1" fillId="0" borderId="0" xfId="0" applyNumberFormat="1" applyFont="1" applyAlignment="1" applyProtection="1">
      <alignment horizontal="left" vertical="center"/>
      <protection hidden="1"/>
    </xf>
    <xf numFmtId="3" fontId="1" fillId="3" borderId="4" xfId="0" applyNumberFormat="1" applyFont="1" applyFill="1" applyBorder="1" applyAlignment="1" applyProtection="1">
      <alignment horizontal="center" vertical="center"/>
      <protection locked="0" hidden="1"/>
    </xf>
    <xf numFmtId="3" fontId="1" fillId="3" borderId="1" xfId="0" applyNumberFormat="1" applyFont="1" applyFill="1" applyBorder="1" applyAlignment="1" applyProtection="1">
      <alignment horizontal="center" vertical="center"/>
      <protection locked="0" hidden="1"/>
    </xf>
    <xf numFmtId="3" fontId="1" fillId="0" borderId="1" xfId="0" applyNumberFormat="1" applyFont="1" applyBorder="1" applyAlignment="1" applyProtection="1">
      <alignment horizontal="center" vertical="center"/>
      <protection hidden="1"/>
    </xf>
    <xf numFmtId="4" fontId="1" fillId="0" borderId="1" xfId="0" applyNumberFormat="1" applyFont="1" applyBorder="1" applyAlignment="1" applyProtection="1">
      <alignment horizontal="center" vertical="center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4" fontId="1" fillId="3" borderId="1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>
      <alignment horizontal="left" vertical="center"/>
    </xf>
    <xf numFmtId="10" fontId="2" fillId="0" borderId="1" xfId="1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10" fontId="1" fillId="0" borderId="1" xfId="1" applyNumberFormat="1" applyFont="1" applyFill="1" applyBorder="1" applyAlignment="1" applyProtection="1">
      <alignment horizontal="center" vertical="center"/>
      <protection hidden="1"/>
    </xf>
    <xf numFmtId="10" fontId="2" fillId="0" borderId="1" xfId="1" applyNumberFormat="1" applyFont="1" applyFill="1" applyBorder="1" applyAlignment="1" applyProtection="1">
      <alignment horizontal="center" vertical="center"/>
      <protection hidden="1"/>
    </xf>
    <xf numFmtId="10" fontId="1" fillId="0" borderId="2" xfId="1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  <xf numFmtId="0" fontId="5" fillId="2" borderId="7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11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3" fontId="2" fillId="0" borderId="3" xfId="0" applyNumberFormat="1" applyFont="1" applyBorder="1" applyAlignment="1" applyProtection="1">
      <alignment horizontal="center" vertical="center"/>
      <protection hidden="1"/>
    </xf>
    <xf numFmtId="3" fontId="2" fillId="0" borderId="4" xfId="0" applyNumberFormat="1" applyFont="1" applyBorder="1" applyAlignment="1" applyProtection="1">
      <alignment horizontal="center" vertical="center"/>
      <protection hidden="1"/>
    </xf>
    <xf numFmtId="4" fontId="2" fillId="0" borderId="3" xfId="0" applyNumberFormat="1" applyFont="1" applyBorder="1" applyAlignment="1" applyProtection="1">
      <alignment horizontal="center" vertical="center"/>
      <protection hidden="1"/>
    </xf>
    <xf numFmtId="4" fontId="2" fillId="0" borderId="4" xfId="0" applyNumberFormat="1" applyFont="1" applyBorder="1" applyAlignment="1" applyProtection="1">
      <alignment horizontal="center" vertical="center"/>
      <protection hidden="1"/>
    </xf>
    <xf numFmtId="0" fontId="1" fillId="4" borderId="18" xfId="0" applyFont="1" applyFill="1" applyBorder="1" applyAlignment="1" applyProtection="1">
      <alignment horizontal="center" vertical="center"/>
      <protection hidden="1"/>
    </xf>
    <xf numFmtId="0" fontId="1" fillId="4" borderId="19" xfId="0" applyFont="1" applyFill="1" applyBorder="1" applyAlignment="1" applyProtection="1">
      <alignment horizontal="center" vertical="center"/>
      <protection hidden="1"/>
    </xf>
    <xf numFmtId="0" fontId="1" fillId="4" borderId="20" xfId="0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4" borderId="21" xfId="0" applyFont="1" applyFill="1" applyBorder="1" applyAlignment="1" applyProtection="1">
      <alignment horizontal="center" vertical="center"/>
      <protection hidden="1"/>
    </xf>
    <xf numFmtId="0" fontId="2" fillId="4" borderId="23" xfId="0" applyFont="1" applyFill="1" applyBorder="1" applyAlignment="1" applyProtection="1">
      <alignment horizontal="center" vertical="center"/>
      <protection hidden="1"/>
    </xf>
    <xf numFmtId="0" fontId="2" fillId="4" borderId="22" xfId="0" applyFont="1" applyFill="1" applyBorder="1" applyAlignment="1" applyProtection="1">
      <alignment horizontal="center" vertical="center"/>
      <protection hidden="1"/>
    </xf>
    <xf numFmtId="10" fontId="2" fillId="0" borderId="1" xfId="1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2">
    <cellStyle name="Normal" xfId="0" builtinId="0"/>
    <cellStyle name="Percentagem" xfId="1" builtinId="5"/>
  </cellStyles>
  <dxfs count="16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rgb="FF92D05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rgb="FF92D05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/>
        <i val="0"/>
        <color rgb="FFC00000"/>
      </font>
    </dxf>
    <dxf>
      <font>
        <b/>
        <i val="0"/>
        <color rgb="FF92D05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81847</xdr:colOff>
      <xdr:row>3</xdr:row>
      <xdr:rowOff>150446</xdr:rowOff>
    </xdr:to>
    <xdr:pic>
      <xdr:nvPicPr>
        <xdr:cNvPr id="2" name="Picture 50">
          <a:extLst>
            <a:ext uri="{FF2B5EF4-FFF2-40B4-BE49-F238E27FC236}">
              <a16:creationId xmlns:a16="http://schemas.microsoft.com/office/drawing/2014/main" id="{19245872-923B-4695-B3DF-CF7E5C50527F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47650"/>
          <a:ext cx="2520247" cy="645746"/>
        </a:xfrm>
        <a:prstGeom prst="rect">
          <a:avLst/>
        </a:prstGeom>
      </xdr:spPr>
    </xdr:pic>
    <xdr:clientData/>
  </xdr:twoCellAnchor>
  <xdr:twoCellAnchor>
    <xdr:from>
      <xdr:col>5</xdr:col>
      <xdr:colOff>314325</xdr:colOff>
      <xdr:row>0</xdr:row>
      <xdr:rowOff>161925</xdr:rowOff>
    </xdr:from>
    <xdr:to>
      <xdr:col>6</xdr:col>
      <xdr:colOff>465219</xdr:colOff>
      <xdr:row>3</xdr:row>
      <xdr:rowOff>186405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FAAE40D7-A693-4E10-A643-0E95870C4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0375" y="161925"/>
          <a:ext cx="760494" cy="7674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dene.sharepoint.com/sites/OperaoTcnica301/Documentos%20Partilhados/General/32.%20NOTAS%20T&#201;CNICAS/01.%20NT-SCE-01%20-%20Fotovoltaico/NT-SCE-01_v1.03.xlsx" TargetMode="External"/><Relationship Id="rId1" Type="http://schemas.openxmlformats.org/officeDocument/2006/relationships/externalLinkPath" Target="/sites/OperaoTcnica301/Documentos%20Partilhados/General/32.%20NOTAS%20T&#201;CNICAS/01.%20NT-SCE-01%20-%20Fotovoltaico/NT-SCE-01_v1.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xiliar"/>
      <sheetName val="Perfil de consumo"/>
      <sheetName val="Desagregação de consumos"/>
      <sheetName val="Versões"/>
    </sheetNames>
    <sheetDataSet>
      <sheetData sheetId="0">
        <row r="3">
          <cell r="B3" t="str">
            <v>Abrantes</v>
          </cell>
        </row>
        <row r="4">
          <cell r="B4" t="str">
            <v>Águeda</v>
          </cell>
        </row>
        <row r="5">
          <cell r="B5" t="str">
            <v>Aguiar da Beira</v>
          </cell>
        </row>
        <row r="6">
          <cell r="B6" t="str">
            <v>Alandroal</v>
          </cell>
        </row>
        <row r="7">
          <cell r="B7" t="str">
            <v>Albergaria-a-Velha</v>
          </cell>
        </row>
        <row r="8">
          <cell r="B8" t="str">
            <v>Albufeira</v>
          </cell>
        </row>
        <row r="9">
          <cell r="B9" t="str">
            <v>Alcácer do Sal</v>
          </cell>
        </row>
        <row r="10">
          <cell r="B10" t="str">
            <v>Alcanena</v>
          </cell>
        </row>
        <row r="11">
          <cell r="B11" t="str">
            <v>Alcobaça</v>
          </cell>
        </row>
        <row r="12">
          <cell r="B12" t="str">
            <v>Alcochete</v>
          </cell>
        </row>
        <row r="13">
          <cell r="B13" t="str">
            <v>Alcoutim</v>
          </cell>
        </row>
        <row r="14">
          <cell r="B14" t="str">
            <v>Alenquer</v>
          </cell>
        </row>
        <row r="15">
          <cell r="B15" t="str">
            <v>Alfândega da Fé</v>
          </cell>
        </row>
        <row r="16">
          <cell r="B16" t="str">
            <v>Alijó</v>
          </cell>
        </row>
        <row r="17">
          <cell r="B17" t="str">
            <v>Aljezur</v>
          </cell>
        </row>
        <row r="18">
          <cell r="B18" t="str">
            <v>Aljustrel</v>
          </cell>
        </row>
        <row r="19">
          <cell r="B19" t="str">
            <v>Almada</v>
          </cell>
        </row>
        <row r="20">
          <cell r="B20" t="str">
            <v>Almeida</v>
          </cell>
        </row>
        <row r="21">
          <cell r="B21" t="str">
            <v>Almeirim</v>
          </cell>
        </row>
        <row r="22">
          <cell r="B22" t="str">
            <v>Almodôvar</v>
          </cell>
        </row>
        <row r="23">
          <cell r="B23" t="str">
            <v>Alpiarça</v>
          </cell>
        </row>
        <row r="24">
          <cell r="B24" t="str">
            <v>Alter do Chão</v>
          </cell>
        </row>
        <row r="25">
          <cell r="B25" t="str">
            <v>Alvaiázere</v>
          </cell>
        </row>
        <row r="26">
          <cell r="B26" t="str">
            <v>Alvito</v>
          </cell>
        </row>
        <row r="27">
          <cell r="B27" t="str">
            <v>Amadora</v>
          </cell>
        </row>
        <row r="28">
          <cell r="B28" t="str">
            <v>Amarante</v>
          </cell>
        </row>
        <row r="29">
          <cell r="B29" t="str">
            <v>Amares</v>
          </cell>
        </row>
        <row r="30">
          <cell r="B30" t="str">
            <v>Anadia</v>
          </cell>
        </row>
        <row r="31">
          <cell r="B31" t="str">
            <v>Angra do Heroísmo</v>
          </cell>
        </row>
        <row r="32">
          <cell r="B32" t="str">
            <v>Ansião</v>
          </cell>
        </row>
        <row r="33">
          <cell r="B33" t="str">
            <v>Arcos de Valdevez</v>
          </cell>
        </row>
        <row r="34">
          <cell r="B34" t="str">
            <v>Arganil</v>
          </cell>
        </row>
        <row r="35">
          <cell r="B35" t="str">
            <v>Armamar</v>
          </cell>
        </row>
        <row r="36">
          <cell r="B36" t="str">
            <v>Arouca</v>
          </cell>
        </row>
        <row r="37">
          <cell r="B37" t="str">
            <v>Arraiolos</v>
          </cell>
        </row>
        <row r="38">
          <cell r="B38" t="str">
            <v>Arronches</v>
          </cell>
        </row>
        <row r="39">
          <cell r="B39" t="str">
            <v>Arruda dos Vinhos</v>
          </cell>
        </row>
        <row r="40">
          <cell r="B40" t="str">
            <v>Aveiro</v>
          </cell>
        </row>
        <row r="41">
          <cell r="B41" t="str">
            <v>Avis</v>
          </cell>
        </row>
        <row r="42">
          <cell r="B42" t="str">
            <v>Azambuja</v>
          </cell>
        </row>
        <row r="43">
          <cell r="B43" t="str">
            <v>Baião</v>
          </cell>
        </row>
        <row r="44">
          <cell r="B44" t="str">
            <v>Barcelos</v>
          </cell>
        </row>
        <row r="45">
          <cell r="B45" t="str">
            <v>Barrancos</v>
          </cell>
        </row>
        <row r="46">
          <cell r="B46" t="str">
            <v>Barreiro</v>
          </cell>
        </row>
        <row r="47">
          <cell r="B47" t="str">
            <v>Batalha</v>
          </cell>
        </row>
        <row r="48">
          <cell r="B48" t="str">
            <v>Beja</v>
          </cell>
        </row>
        <row r="49">
          <cell r="B49" t="str">
            <v>Belmonte</v>
          </cell>
        </row>
        <row r="50">
          <cell r="B50" t="str">
            <v>Benavente</v>
          </cell>
        </row>
        <row r="51">
          <cell r="B51" t="str">
            <v>Bombarral</v>
          </cell>
        </row>
        <row r="52">
          <cell r="B52" t="str">
            <v>Borba</v>
          </cell>
        </row>
        <row r="53">
          <cell r="B53" t="str">
            <v>Boticas</v>
          </cell>
        </row>
        <row r="54">
          <cell r="B54" t="str">
            <v>Braga</v>
          </cell>
        </row>
        <row r="55">
          <cell r="B55" t="str">
            <v>Bragança</v>
          </cell>
        </row>
        <row r="56">
          <cell r="B56" t="str">
            <v>Cabeceiras de Basto</v>
          </cell>
        </row>
        <row r="57">
          <cell r="B57" t="str">
            <v>Cadaval</v>
          </cell>
        </row>
        <row r="58">
          <cell r="B58" t="str">
            <v>Caldas da Rainha</v>
          </cell>
        </row>
        <row r="59">
          <cell r="B59" t="str">
            <v>Calheta (RA Açores)</v>
          </cell>
        </row>
        <row r="60">
          <cell r="B60" t="str">
            <v>Calheta (RA Madeira)</v>
          </cell>
        </row>
        <row r="61">
          <cell r="B61" t="str">
            <v>Câmara de Lobos</v>
          </cell>
        </row>
        <row r="62">
          <cell r="B62" t="str">
            <v>Caminha</v>
          </cell>
        </row>
        <row r="63">
          <cell r="B63" t="str">
            <v>Campo Maior</v>
          </cell>
        </row>
        <row r="64">
          <cell r="B64" t="str">
            <v>Cantanhede</v>
          </cell>
        </row>
        <row r="65">
          <cell r="B65" t="str">
            <v>Carrazeda de Ansiães</v>
          </cell>
        </row>
        <row r="66">
          <cell r="B66" t="str">
            <v>Carregal do Sal</v>
          </cell>
        </row>
        <row r="67">
          <cell r="B67" t="str">
            <v>Cartaxo</v>
          </cell>
        </row>
        <row r="68">
          <cell r="B68" t="str">
            <v>Cascais</v>
          </cell>
        </row>
        <row r="69">
          <cell r="B69" t="str">
            <v>Castanheira de Pera</v>
          </cell>
        </row>
        <row r="70">
          <cell r="B70" t="str">
            <v>Castelo Branco</v>
          </cell>
        </row>
        <row r="71">
          <cell r="B71" t="str">
            <v>Castelo de Paiva</v>
          </cell>
        </row>
        <row r="72">
          <cell r="B72" t="str">
            <v>Castelo de Vide</v>
          </cell>
        </row>
        <row r="73">
          <cell r="B73" t="str">
            <v>Castro Daire</v>
          </cell>
        </row>
        <row r="74">
          <cell r="B74" t="str">
            <v>Castro Marim</v>
          </cell>
        </row>
        <row r="75">
          <cell r="B75" t="str">
            <v>Castro Verde</v>
          </cell>
        </row>
        <row r="76">
          <cell r="B76" t="str">
            <v>Celorico da Beira</v>
          </cell>
        </row>
        <row r="77">
          <cell r="B77" t="str">
            <v>Celorico de Basto</v>
          </cell>
        </row>
        <row r="78">
          <cell r="B78" t="str">
            <v>Chamusca</v>
          </cell>
        </row>
        <row r="79">
          <cell r="B79" t="str">
            <v>Chaves</v>
          </cell>
        </row>
        <row r="80">
          <cell r="B80" t="str">
            <v>Cinfães</v>
          </cell>
        </row>
        <row r="81">
          <cell r="B81" t="str">
            <v>Coimbra</v>
          </cell>
        </row>
        <row r="82">
          <cell r="B82" t="str">
            <v>Condeixa-a-Nova</v>
          </cell>
        </row>
        <row r="83">
          <cell r="B83" t="str">
            <v>Constância</v>
          </cell>
        </row>
        <row r="84">
          <cell r="B84" t="str">
            <v>Coruche</v>
          </cell>
        </row>
        <row r="85">
          <cell r="B85" t="str">
            <v>Covilhã</v>
          </cell>
        </row>
        <row r="86">
          <cell r="B86" t="str">
            <v>Crato</v>
          </cell>
        </row>
        <row r="87">
          <cell r="B87" t="str">
            <v>Cuba</v>
          </cell>
        </row>
        <row r="88">
          <cell r="B88" t="str">
            <v>Elvas</v>
          </cell>
        </row>
        <row r="89">
          <cell r="B89" t="str">
            <v>Entroncamento</v>
          </cell>
        </row>
        <row r="90">
          <cell r="B90" t="str">
            <v>Espinho</v>
          </cell>
        </row>
        <row r="91">
          <cell r="B91" t="str">
            <v>Esposende</v>
          </cell>
        </row>
        <row r="92">
          <cell r="B92" t="str">
            <v>Estarreja</v>
          </cell>
        </row>
        <row r="93">
          <cell r="B93" t="str">
            <v>Estremoz</v>
          </cell>
        </row>
        <row r="94">
          <cell r="B94" t="str">
            <v>Évora</v>
          </cell>
        </row>
        <row r="95">
          <cell r="B95" t="str">
            <v>Fafe</v>
          </cell>
        </row>
        <row r="96">
          <cell r="B96" t="str">
            <v>Faro</v>
          </cell>
        </row>
        <row r="97">
          <cell r="B97" t="str">
            <v>Felgueiras</v>
          </cell>
        </row>
        <row r="98">
          <cell r="B98" t="str">
            <v>Ferreira do Alentejo</v>
          </cell>
        </row>
        <row r="99">
          <cell r="B99" t="str">
            <v>Ferreira do Zêzere</v>
          </cell>
        </row>
        <row r="100">
          <cell r="B100" t="str">
            <v>Figueira da Foz</v>
          </cell>
        </row>
        <row r="101">
          <cell r="B101" t="str">
            <v>Figueira de Castelo Rodrigo</v>
          </cell>
        </row>
        <row r="102">
          <cell r="B102" t="str">
            <v>Figueiró dos Vinhos</v>
          </cell>
        </row>
        <row r="103">
          <cell r="B103" t="str">
            <v>Fornos de Algodres</v>
          </cell>
        </row>
        <row r="104">
          <cell r="B104" t="str">
            <v>Freixo de Espada à Cinta</v>
          </cell>
        </row>
        <row r="105">
          <cell r="B105" t="str">
            <v>Fronteira</v>
          </cell>
        </row>
        <row r="106">
          <cell r="B106" t="str">
            <v>Funchal</v>
          </cell>
        </row>
        <row r="107">
          <cell r="B107" t="str">
            <v>Fundão</v>
          </cell>
        </row>
        <row r="108">
          <cell r="B108" t="str">
            <v>Gavião</v>
          </cell>
        </row>
        <row r="109">
          <cell r="B109" t="str">
            <v>Góis</v>
          </cell>
        </row>
        <row r="110">
          <cell r="B110" t="str">
            <v>Golegã</v>
          </cell>
        </row>
        <row r="111">
          <cell r="B111" t="str">
            <v>Gondomar</v>
          </cell>
        </row>
        <row r="112">
          <cell r="B112" t="str">
            <v>Gouveia</v>
          </cell>
        </row>
        <row r="113">
          <cell r="B113" t="str">
            <v>Grândola</v>
          </cell>
        </row>
        <row r="114">
          <cell r="B114" t="str">
            <v>Guarda</v>
          </cell>
        </row>
        <row r="115">
          <cell r="B115" t="str">
            <v>Guimarães</v>
          </cell>
        </row>
        <row r="116">
          <cell r="B116" t="str">
            <v>Horta</v>
          </cell>
        </row>
        <row r="117">
          <cell r="B117" t="str">
            <v>Idanha-a-Nova</v>
          </cell>
        </row>
        <row r="118">
          <cell r="B118" t="str">
            <v>Ílhavo</v>
          </cell>
        </row>
        <row r="119">
          <cell r="B119" t="str">
            <v>Lagoa (Algarve)</v>
          </cell>
        </row>
        <row r="120">
          <cell r="B120" t="str">
            <v>Lagoa (RA Açores)</v>
          </cell>
        </row>
        <row r="121">
          <cell r="B121" t="str">
            <v>Lagos</v>
          </cell>
        </row>
        <row r="122">
          <cell r="B122" t="str">
            <v>Lajes das Flores</v>
          </cell>
        </row>
        <row r="123">
          <cell r="B123" t="str">
            <v>Lajes do Pico</v>
          </cell>
        </row>
        <row r="124">
          <cell r="B124" t="str">
            <v>Lamego</v>
          </cell>
        </row>
        <row r="125">
          <cell r="B125" t="str">
            <v>Leiria</v>
          </cell>
        </row>
        <row r="126">
          <cell r="B126" t="str">
            <v>Lisboa</v>
          </cell>
        </row>
        <row r="127">
          <cell r="B127" t="str">
            <v>Loulé</v>
          </cell>
        </row>
        <row r="128">
          <cell r="B128" t="str">
            <v>Loures</v>
          </cell>
        </row>
        <row r="129">
          <cell r="B129" t="str">
            <v>Lourinhã</v>
          </cell>
        </row>
        <row r="130">
          <cell r="B130" t="str">
            <v>Lousã</v>
          </cell>
        </row>
        <row r="131">
          <cell r="B131" t="str">
            <v>Lousada</v>
          </cell>
        </row>
        <row r="132">
          <cell r="B132" t="str">
            <v>Mação</v>
          </cell>
        </row>
        <row r="133">
          <cell r="B133" t="str">
            <v>Macedo de Cavaleiros</v>
          </cell>
        </row>
        <row r="134">
          <cell r="B134" t="str">
            <v>Machico</v>
          </cell>
        </row>
        <row r="135">
          <cell r="B135" t="str">
            <v>Madalena</v>
          </cell>
        </row>
        <row r="136">
          <cell r="B136" t="str">
            <v>Mafra</v>
          </cell>
        </row>
        <row r="137">
          <cell r="B137" t="str">
            <v>Maia</v>
          </cell>
        </row>
        <row r="138">
          <cell r="B138" t="str">
            <v>Mangualde</v>
          </cell>
        </row>
        <row r="139">
          <cell r="B139" t="str">
            <v>Manteigas</v>
          </cell>
        </row>
        <row r="140">
          <cell r="B140" t="str">
            <v>Marco de Canaveses</v>
          </cell>
        </row>
        <row r="141">
          <cell r="B141" t="str">
            <v>Marinha Grande</v>
          </cell>
        </row>
        <row r="142">
          <cell r="B142" t="str">
            <v>Marvão</v>
          </cell>
        </row>
        <row r="143">
          <cell r="B143" t="str">
            <v>Matosinhos</v>
          </cell>
        </row>
        <row r="144">
          <cell r="B144" t="str">
            <v>Mealhada</v>
          </cell>
        </row>
        <row r="145">
          <cell r="B145" t="str">
            <v>Mêda</v>
          </cell>
        </row>
        <row r="146">
          <cell r="B146" t="str">
            <v>Melgaço</v>
          </cell>
        </row>
        <row r="147">
          <cell r="B147" t="str">
            <v>Mértola</v>
          </cell>
        </row>
        <row r="148">
          <cell r="B148" t="str">
            <v>Mesão Frio</v>
          </cell>
        </row>
        <row r="149">
          <cell r="B149" t="str">
            <v>Mira</v>
          </cell>
        </row>
        <row r="150">
          <cell r="B150" t="str">
            <v>Miranda do Corvo</v>
          </cell>
        </row>
        <row r="151">
          <cell r="B151" t="str">
            <v>Miranda do Douro</v>
          </cell>
        </row>
        <row r="152">
          <cell r="B152" t="str">
            <v>Mirandela</v>
          </cell>
        </row>
        <row r="153">
          <cell r="B153" t="str">
            <v>Mogadouro</v>
          </cell>
        </row>
        <row r="154">
          <cell r="B154" t="str">
            <v>Moimenta da Beira</v>
          </cell>
        </row>
        <row r="155">
          <cell r="B155" t="str">
            <v>Moita</v>
          </cell>
        </row>
        <row r="156">
          <cell r="B156" t="str">
            <v>Monção</v>
          </cell>
        </row>
        <row r="157">
          <cell r="B157" t="str">
            <v>Monchique</v>
          </cell>
        </row>
        <row r="158">
          <cell r="B158" t="str">
            <v>Mondim de Basto</v>
          </cell>
        </row>
        <row r="159">
          <cell r="B159" t="str">
            <v>Monforte</v>
          </cell>
        </row>
        <row r="160">
          <cell r="B160" t="str">
            <v>Montalegre</v>
          </cell>
        </row>
        <row r="161">
          <cell r="B161" t="str">
            <v>Montemor-o-Novo</v>
          </cell>
        </row>
        <row r="162">
          <cell r="B162" t="str">
            <v>Montemor-o-Velho</v>
          </cell>
        </row>
        <row r="163">
          <cell r="B163" t="str">
            <v>Montijo</v>
          </cell>
        </row>
        <row r="164">
          <cell r="B164" t="str">
            <v>Mora</v>
          </cell>
        </row>
        <row r="165">
          <cell r="B165" t="str">
            <v>Mortágua</v>
          </cell>
        </row>
        <row r="166">
          <cell r="B166" t="str">
            <v>Moura</v>
          </cell>
        </row>
        <row r="167">
          <cell r="B167" t="str">
            <v>Mourão</v>
          </cell>
        </row>
        <row r="168">
          <cell r="B168" t="str">
            <v>Murça</v>
          </cell>
        </row>
        <row r="169">
          <cell r="B169" t="str">
            <v>Murtosa</v>
          </cell>
        </row>
        <row r="170">
          <cell r="B170" t="str">
            <v>Nazaré</v>
          </cell>
        </row>
        <row r="171">
          <cell r="B171" t="str">
            <v>Nelas</v>
          </cell>
        </row>
        <row r="172">
          <cell r="B172" t="str">
            <v>Nisa</v>
          </cell>
        </row>
        <row r="173">
          <cell r="B173" t="str">
            <v>Nordeste</v>
          </cell>
        </row>
        <row r="174">
          <cell r="B174" t="str">
            <v>Óbidos</v>
          </cell>
        </row>
        <row r="175">
          <cell r="B175" t="str">
            <v>Odemira</v>
          </cell>
        </row>
        <row r="176">
          <cell r="B176" t="str">
            <v>Odivelas</v>
          </cell>
        </row>
        <row r="177">
          <cell r="B177" t="str">
            <v>Oeiras</v>
          </cell>
        </row>
        <row r="178">
          <cell r="B178" t="str">
            <v>Oleiros</v>
          </cell>
        </row>
        <row r="179">
          <cell r="B179" t="str">
            <v>Olhão</v>
          </cell>
        </row>
        <row r="180">
          <cell r="B180" t="str">
            <v>Oliveira de Azeméis</v>
          </cell>
        </row>
        <row r="181">
          <cell r="B181" t="str">
            <v>Oliveira de Frades</v>
          </cell>
        </row>
        <row r="182">
          <cell r="B182" t="str">
            <v>Oliveira do Bairro</v>
          </cell>
        </row>
        <row r="183">
          <cell r="B183" t="str">
            <v>Oliveira do Hospital</v>
          </cell>
        </row>
        <row r="184">
          <cell r="B184" t="str">
            <v>Ourém</v>
          </cell>
        </row>
        <row r="185">
          <cell r="B185" t="str">
            <v>Ourique</v>
          </cell>
        </row>
        <row r="186">
          <cell r="B186" t="str">
            <v>Ovar</v>
          </cell>
        </row>
        <row r="187">
          <cell r="B187" t="str">
            <v>Paços de Ferreira</v>
          </cell>
        </row>
        <row r="188">
          <cell r="B188" t="str">
            <v>Palmela</v>
          </cell>
        </row>
        <row r="189">
          <cell r="B189" t="str">
            <v>Pampilhosa da Serra</v>
          </cell>
        </row>
        <row r="190">
          <cell r="B190" t="str">
            <v>Paredes</v>
          </cell>
        </row>
        <row r="191">
          <cell r="B191" t="str">
            <v>Paredes de Coura</v>
          </cell>
        </row>
        <row r="192">
          <cell r="B192" t="str">
            <v>Pedrógão Grande</v>
          </cell>
        </row>
        <row r="193">
          <cell r="B193" t="str">
            <v>Penacova</v>
          </cell>
        </row>
        <row r="194">
          <cell r="B194" t="str">
            <v>Penafiel</v>
          </cell>
        </row>
        <row r="195">
          <cell r="B195" t="str">
            <v>Penalva do Castelo</v>
          </cell>
        </row>
        <row r="196">
          <cell r="B196" t="str">
            <v>Penamacor</v>
          </cell>
        </row>
        <row r="197">
          <cell r="B197" t="str">
            <v>Penedono</v>
          </cell>
        </row>
        <row r="198">
          <cell r="B198" t="str">
            <v>Penela</v>
          </cell>
        </row>
        <row r="199">
          <cell r="B199" t="str">
            <v>Peniche</v>
          </cell>
        </row>
        <row r="200">
          <cell r="B200" t="str">
            <v>Peso da Régua</v>
          </cell>
        </row>
        <row r="201">
          <cell r="B201" t="str">
            <v>Pinhel</v>
          </cell>
        </row>
        <row r="202">
          <cell r="B202" t="str">
            <v>Pombal</v>
          </cell>
        </row>
        <row r="203">
          <cell r="B203" t="str">
            <v>Ponta Delgada</v>
          </cell>
        </row>
        <row r="204">
          <cell r="B204" t="str">
            <v>Ponta do Sol</v>
          </cell>
        </row>
        <row r="205">
          <cell r="B205" t="str">
            <v>Ponte da Barca</v>
          </cell>
        </row>
        <row r="206">
          <cell r="B206" t="str">
            <v>Ponte de Lima</v>
          </cell>
        </row>
        <row r="207">
          <cell r="B207" t="str">
            <v>Ponte de Sôr</v>
          </cell>
        </row>
        <row r="208">
          <cell r="B208" t="str">
            <v>Portalegre</v>
          </cell>
        </row>
        <row r="209">
          <cell r="B209" t="str">
            <v>Portel</v>
          </cell>
        </row>
        <row r="210">
          <cell r="B210" t="str">
            <v>Portimão</v>
          </cell>
        </row>
        <row r="211">
          <cell r="B211" t="str">
            <v>Porto</v>
          </cell>
        </row>
        <row r="212">
          <cell r="B212" t="str">
            <v>Porto de Mós</v>
          </cell>
        </row>
        <row r="213">
          <cell r="B213" t="str">
            <v>Porto Moniz</v>
          </cell>
        </row>
        <row r="214">
          <cell r="B214" t="str">
            <v>Porto Santo</v>
          </cell>
        </row>
        <row r="215">
          <cell r="B215" t="str">
            <v>Póvoa de Lanhoso</v>
          </cell>
        </row>
        <row r="216">
          <cell r="B216" t="str">
            <v>Póvoa de Varzim</v>
          </cell>
        </row>
        <row r="217">
          <cell r="B217" t="str">
            <v>Povoação</v>
          </cell>
        </row>
        <row r="218">
          <cell r="B218" t="str">
            <v>Praia da Vitória</v>
          </cell>
        </row>
        <row r="219">
          <cell r="B219" t="str">
            <v>Proença-a-Nova</v>
          </cell>
        </row>
        <row r="220">
          <cell r="B220" t="str">
            <v>Redondo</v>
          </cell>
        </row>
        <row r="221">
          <cell r="B221" t="str">
            <v>Reguengos de Monsaraz</v>
          </cell>
        </row>
        <row r="222">
          <cell r="B222" t="str">
            <v>Resende</v>
          </cell>
        </row>
        <row r="223">
          <cell r="B223" t="str">
            <v>Ribeira Brava</v>
          </cell>
        </row>
        <row r="224">
          <cell r="B224" t="str">
            <v>Ribeira de Pena</v>
          </cell>
        </row>
        <row r="225">
          <cell r="B225" t="str">
            <v>Ribeira Grande</v>
          </cell>
        </row>
        <row r="226">
          <cell r="B226" t="str">
            <v>Rio Maior</v>
          </cell>
        </row>
        <row r="227">
          <cell r="B227" t="str">
            <v>S. Brás de Alportel</v>
          </cell>
        </row>
        <row r="228">
          <cell r="B228" t="str">
            <v>Sabrosa</v>
          </cell>
        </row>
        <row r="229">
          <cell r="B229" t="str">
            <v>Sabugal</v>
          </cell>
        </row>
        <row r="230">
          <cell r="B230" t="str">
            <v>Salvaterra de Magos</v>
          </cell>
        </row>
        <row r="231">
          <cell r="B231" t="str">
            <v>Santa Comba Dão</v>
          </cell>
        </row>
        <row r="232">
          <cell r="B232" t="str">
            <v>Santa Cruz</v>
          </cell>
        </row>
        <row r="233">
          <cell r="B233" t="str">
            <v>Santa Cruz da Graciosa</v>
          </cell>
        </row>
        <row r="234">
          <cell r="B234" t="str">
            <v>Santa Cruz das Flores</v>
          </cell>
        </row>
        <row r="235">
          <cell r="B235" t="str">
            <v>Santa Maria da Feira</v>
          </cell>
        </row>
        <row r="236">
          <cell r="B236" t="str">
            <v>Santa Marta de Penaguião</v>
          </cell>
        </row>
        <row r="237">
          <cell r="B237" t="str">
            <v>Santana</v>
          </cell>
        </row>
        <row r="238">
          <cell r="B238" t="str">
            <v>Santarém</v>
          </cell>
        </row>
        <row r="239">
          <cell r="B239" t="str">
            <v>Santiago do Cacém</v>
          </cell>
        </row>
        <row r="240">
          <cell r="B240" t="str">
            <v>Santo Tirso</v>
          </cell>
        </row>
        <row r="241">
          <cell r="B241" t="str">
            <v>São João da Madeira</v>
          </cell>
        </row>
        <row r="242">
          <cell r="B242" t="str">
            <v>São João da Pesqueira</v>
          </cell>
        </row>
        <row r="243">
          <cell r="B243" t="str">
            <v>São Pedro do Sul</v>
          </cell>
        </row>
        <row r="244">
          <cell r="B244" t="str">
            <v>São Roque do Pico</v>
          </cell>
        </row>
        <row r="245">
          <cell r="B245" t="str">
            <v>São Vicente</v>
          </cell>
        </row>
        <row r="246">
          <cell r="B246" t="str">
            <v>Sardoal</v>
          </cell>
        </row>
        <row r="247">
          <cell r="B247" t="str">
            <v>Sátão</v>
          </cell>
        </row>
        <row r="248">
          <cell r="B248" t="str">
            <v>Seia</v>
          </cell>
        </row>
        <row r="249">
          <cell r="B249" t="str">
            <v>Seixal</v>
          </cell>
        </row>
        <row r="250">
          <cell r="B250" t="str">
            <v>Sernancelhe</v>
          </cell>
        </row>
        <row r="251">
          <cell r="B251" t="str">
            <v>Serpa</v>
          </cell>
        </row>
        <row r="252">
          <cell r="B252" t="str">
            <v>Sertã</v>
          </cell>
        </row>
        <row r="253">
          <cell r="B253" t="str">
            <v>Sesimbra</v>
          </cell>
        </row>
        <row r="254">
          <cell r="B254" t="str">
            <v>Setúbal</v>
          </cell>
        </row>
        <row r="255">
          <cell r="B255" t="str">
            <v>Sever do Vouga</v>
          </cell>
        </row>
        <row r="256">
          <cell r="B256" t="str">
            <v>Silves</v>
          </cell>
        </row>
        <row r="257">
          <cell r="B257" t="str">
            <v>Sines</v>
          </cell>
        </row>
        <row r="258">
          <cell r="B258" t="str">
            <v>Sintra</v>
          </cell>
        </row>
        <row r="259">
          <cell r="B259" t="str">
            <v>Sobral de Monte Agraço</v>
          </cell>
        </row>
        <row r="260">
          <cell r="B260" t="str">
            <v>Soure</v>
          </cell>
        </row>
        <row r="261">
          <cell r="B261" t="str">
            <v>Sousel</v>
          </cell>
        </row>
        <row r="262">
          <cell r="B262" t="str">
            <v>Tábua</v>
          </cell>
        </row>
        <row r="263">
          <cell r="B263" t="str">
            <v>Tabuaço</v>
          </cell>
        </row>
        <row r="264">
          <cell r="B264" t="str">
            <v>Tarouca</v>
          </cell>
        </row>
        <row r="265">
          <cell r="B265" t="str">
            <v>Tavira</v>
          </cell>
        </row>
        <row r="266">
          <cell r="B266" t="str">
            <v>Terras de Bouro</v>
          </cell>
        </row>
        <row r="267">
          <cell r="B267" t="str">
            <v>Tomar</v>
          </cell>
        </row>
        <row r="268">
          <cell r="B268" t="str">
            <v>Tondela</v>
          </cell>
        </row>
        <row r="269">
          <cell r="B269" t="str">
            <v>Torre de Moncorvo</v>
          </cell>
        </row>
        <row r="270">
          <cell r="B270" t="str">
            <v>Torres Novas</v>
          </cell>
        </row>
        <row r="271">
          <cell r="B271" t="str">
            <v>Torres Vedras</v>
          </cell>
        </row>
        <row r="272">
          <cell r="B272" t="str">
            <v>Trancoso</v>
          </cell>
        </row>
        <row r="273">
          <cell r="B273" t="str">
            <v>Trofa</v>
          </cell>
        </row>
        <row r="274">
          <cell r="B274" t="str">
            <v>Vagos</v>
          </cell>
        </row>
        <row r="275">
          <cell r="B275" t="str">
            <v>Vale de Cambra</v>
          </cell>
        </row>
        <row r="276">
          <cell r="B276" t="str">
            <v>Valença</v>
          </cell>
        </row>
        <row r="277">
          <cell r="B277" t="str">
            <v>Valongo</v>
          </cell>
        </row>
        <row r="278">
          <cell r="B278" t="str">
            <v>Valpaços</v>
          </cell>
        </row>
        <row r="279">
          <cell r="B279" t="str">
            <v>Velas</v>
          </cell>
        </row>
        <row r="280">
          <cell r="B280" t="str">
            <v>Vendas Novas</v>
          </cell>
        </row>
        <row r="281">
          <cell r="B281" t="str">
            <v>Viana do Alentejo</v>
          </cell>
        </row>
        <row r="282">
          <cell r="B282" t="str">
            <v>Viana do Castelo</v>
          </cell>
        </row>
        <row r="283">
          <cell r="B283" t="str">
            <v>Vidigueira</v>
          </cell>
        </row>
        <row r="284">
          <cell r="B284" t="str">
            <v>Vieira do Minho</v>
          </cell>
        </row>
        <row r="285">
          <cell r="B285" t="str">
            <v>Vila de Rei</v>
          </cell>
        </row>
        <row r="286">
          <cell r="B286" t="str">
            <v>Vila do Bispo</v>
          </cell>
        </row>
        <row r="287">
          <cell r="B287" t="str">
            <v>Vila do Conde</v>
          </cell>
        </row>
        <row r="288">
          <cell r="B288" t="str">
            <v>Vila do Corvo</v>
          </cell>
        </row>
        <row r="289">
          <cell r="B289" t="str">
            <v>Vila do Porto</v>
          </cell>
        </row>
        <row r="290">
          <cell r="B290" t="str">
            <v>Vila Flor</v>
          </cell>
        </row>
        <row r="291">
          <cell r="B291" t="str">
            <v>Vila Franca de Xira</v>
          </cell>
        </row>
        <row r="292">
          <cell r="B292" t="str">
            <v>Vila Franca do Campo</v>
          </cell>
        </row>
        <row r="293">
          <cell r="B293" t="str">
            <v>Vila Nova da Barquinha</v>
          </cell>
        </row>
        <row r="294">
          <cell r="B294" t="str">
            <v>Vila Nova de Cerveira</v>
          </cell>
        </row>
        <row r="295">
          <cell r="B295" t="str">
            <v>Vila Nova de Famalicão</v>
          </cell>
        </row>
        <row r="296">
          <cell r="B296" t="str">
            <v>Vila Nova de Foz Côa</v>
          </cell>
        </row>
        <row r="297">
          <cell r="B297" t="str">
            <v>Vila Nova de Gaia</v>
          </cell>
        </row>
        <row r="298">
          <cell r="B298" t="str">
            <v>Vila Nova de Paiva</v>
          </cell>
        </row>
        <row r="299">
          <cell r="B299" t="str">
            <v>Vila Nova de Poiares</v>
          </cell>
        </row>
        <row r="300">
          <cell r="B300" t="str">
            <v>Vila Pouca de Aguiar</v>
          </cell>
        </row>
        <row r="301">
          <cell r="B301" t="str">
            <v>Vila Real</v>
          </cell>
        </row>
        <row r="302">
          <cell r="B302" t="str">
            <v>Vila Real de Santo António</v>
          </cell>
        </row>
        <row r="303">
          <cell r="B303" t="str">
            <v>Vila Velha de Ródão</v>
          </cell>
        </row>
        <row r="304">
          <cell r="B304" t="str">
            <v>Vila Verde</v>
          </cell>
        </row>
        <row r="305">
          <cell r="B305" t="str">
            <v>Vila Viçosa</v>
          </cell>
        </row>
        <row r="306">
          <cell r="B306" t="str">
            <v>Vimioso</v>
          </cell>
        </row>
        <row r="307">
          <cell r="B307" t="str">
            <v>Vinhais</v>
          </cell>
        </row>
        <row r="308">
          <cell r="B308" t="str">
            <v>Viseu</v>
          </cell>
        </row>
        <row r="309">
          <cell r="B309" t="str">
            <v>Vizela</v>
          </cell>
        </row>
        <row r="310">
          <cell r="B310" t="str">
            <v>Vouzela</v>
          </cell>
        </row>
      </sheetData>
      <sheetData sheetId="1" refreshError="1"/>
      <sheetData sheetId="2" refreshError="1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25173-45D2-4A6F-B2F7-3E42F6D8274A}">
  <sheetPr codeName="Folha1"/>
  <dimension ref="B2:G20"/>
  <sheetViews>
    <sheetView showGridLines="0" topLeftCell="A4" zoomScale="80" zoomScaleNormal="80" workbookViewId="0">
      <selection activeCell="C11" sqref="C11"/>
    </sheetView>
  </sheetViews>
  <sheetFormatPr defaultColWidth="8.81640625" defaultRowHeight="20" customHeight="1" x14ac:dyDescent="0.35"/>
  <cols>
    <col min="1" max="1" width="3.6328125" style="1" customWidth="1"/>
    <col min="2" max="2" width="34.453125" style="2" customWidth="1"/>
    <col min="3" max="4" width="18.90625" style="1" customWidth="1"/>
    <col min="5" max="5" width="3.6328125" style="1" customWidth="1"/>
    <col min="6" max="7" width="12.81640625" style="1" customWidth="1"/>
    <col min="8" max="16384" width="8.81640625" style="1"/>
  </cols>
  <sheetData>
    <row r="2" spans="2:7" ht="20" customHeight="1" x14ac:dyDescent="0.35">
      <c r="B2" s="39" t="s">
        <v>5</v>
      </c>
      <c r="C2" s="39" t="s">
        <v>7</v>
      </c>
      <c r="D2" s="39" t="s">
        <v>8</v>
      </c>
      <c r="F2" s="39" t="s">
        <v>44</v>
      </c>
      <c r="G2" s="39" t="s">
        <v>54</v>
      </c>
    </row>
    <row r="3" spans="2:7" ht="20" customHeight="1" x14ac:dyDescent="0.35">
      <c r="B3" s="40"/>
      <c r="C3" s="40"/>
      <c r="D3" s="40"/>
      <c r="F3" s="40"/>
      <c r="G3" s="40"/>
    </row>
    <row r="4" spans="2:7" ht="20" customHeight="1" x14ac:dyDescent="0.35">
      <c r="B4" s="3" t="s">
        <v>32</v>
      </c>
      <c r="C4" s="4">
        <v>1</v>
      </c>
      <c r="D4" s="5">
        <v>0</v>
      </c>
      <c r="F4" s="3" t="s">
        <v>45</v>
      </c>
      <c r="G4" s="3" t="s">
        <v>53</v>
      </c>
    </row>
    <row r="5" spans="2:7" ht="20" customHeight="1" x14ac:dyDescent="0.35">
      <c r="B5" s="3" t="s">
        <v>0</v>
      </c>
      <c r="C5" s="4">
        <v>2.5</v>
      </c>
      <c r="D5" s="5">
        <v>0.14399999999999999</v>
      </c>
      <c r="F5" s="3" t="s">
        <v>46</v>
      </c>
      <c r="G5" s="3" t="s">
        <v>53</v>
      </c>
    </row>
    <row r="6" spans="2:7" ht="20" customHeight="1" x14ac:dyDescent="0.35">
      <c r="B6" s="3" t="s">
        <v>33</v>
      </c>
      <c r="C6" s="4">
        <v>2.5</v>
      </c>
      <c r="D6" s="5">
        <v>0</v>
      </c>
      <c r="F6" s="3" t="s">
        <v>47</v>
      </c>
      <c r="G6" s="3" t="s">
        <v>53</v>
      </c>
    </row>
    <row r="7" spans="2:7" ht="20" customHeight="1" x14ac:dyDescent="0.35">
      <c r="B7" s="3" t="s">
        <v>34</v>
      </c>
      <c r="C7" s="4">
        <v>1</v>
      </c>
      <c r="D7" s="5">
        <v>0.17</v>
      </c>
      <c r="F7" s="3" t="s">
        <v>48</v>
      </c>
      <c r="G7" s="3" t="s">
        <v>53</v>
      </c>
    </row>
    <row r="8" spans="2:7" ht="20" customHeight="1" x14ac:dyDescent="0.35">
      <c r="B8" s="3" t="s">
        <v>6</v>
      </c>
      <c r="C8" s="4">
        <v>1</v>
      </c>
      <c r="D8" s="5">
        <v>0.20200000000000001</v>
      </c>
      <c r="F8" s="3" t="s">
        <v>49</v>
      </c>
      <c r="G8" s="3" t="s">
        <v>53</v>
      </c>
    </row>
    <row r="9" spans="2:7" ht="20" customHeight="1" x14ac:dyDescent="0.35">
      <c r="B9" s="3" t="s">
        <v>35</v>
      </c>
      <c r="C9" s="4">
        <v>1</v>
      </c>
      <c r="D9" s="5">
        <v>0.17</v>
      </c>
      <c r="F9" s="3" t="s">
        <v>50</v>
      </c>
      <c r="G9" s="3" t="s">
        <v>55</v>
      </c>
    </row>
    <row r="10" spans="2:7" ht="20" customHeight="1" x14ac:dyDescent="0.35">
      <c r="B10" s="3" t="s">
        <v>1</v>
      </c>
      <c r="C10" s="4">
        <v>1</v>
      </c>
      <c r="D10" s="5">
        <v>0.26700000000000002</v>
      </c>
      <c r="F10" s="3" t="s">
        <v>51</v>
      </c>
      <c r="G10" s="3" t="s">
        <v>55</v>
      </c>
    </row>
    <row r="11" spans="2:7" ht="20" customHeight="1" x14ac:dyDescent="0.35">
      <c r="B11" s="3" t="s">
        <v>36</v>
      </c>
      <c r="C11" s="4">
        <v>1</v>
      </c>
      <c r="D11" s="5">
        <v>0</v>
      </c>
      <c r="F11" s="3" t="s">
        <v>52</v>
      </c>
      <c r="G11" s="3" t="s">
        <v>55</v>
      </c>
    </row>
    <row r="12" spans="2:7" ht="20" customHeight="1" x14ac:dyDescent="0.35">
      <c r="B12" s="3" t="s">
        <v>37</v>
      </c>
      <c r="C12" s="4">
        <v>2.5</v>
      </c>
      <c r="D12" s="5">
        <v>0</v>
      </c>
    </row>
    <row r="13" spans="2:7" ht="20" customHeight="1" x14ac:dyDescent="0.35">
      <c r="B13" s="3" t="s">
        <v>38</v>
      </c>
      <c r="C13" s="4">
        <v>1.06</v>
      </c>
      <c r="D13" s="5">
        <v>6.0000000000000001E-3</v>
      </c>
    </row>
    <row r="14" spans="2:7" ht="20" customHeight="1" x14ac:dyDescent="0.35">
      <c r="B14" s="3" t="s">
        <v>39</v>
      </c>
      <c r="C14" s="4">
        <v>2.5</v>
      </c>
      <c r="D14" s="5">
        <v>0</v>
      </c>
    </row>
    <row r="15" spans="2:7" ht="20" customHeight="1" x14ac:dyDescent="0.35">
      <c r="B15" s="3" t="s">
        <v>40</v>
      </c>
      <c r="C15" s="4">
        <v>1</v>
      </c>
      <c r="D15" s="5">
        <v>0</v>
      </c>
    </row>
    <row r="16" spans="2:7" ht="20" customHeight="1" x14ac:dyDescent="0.35">
      <c r="B16" s="3" t="s">
        <v>41</v>
      </c>
      <c r="C16" s="4">
        <v>1</v>
      </c>
      <c r="D16" s="5">
        <v>0</v>
      </c>
    </row>
    <row r="17" spans="2:4" ht="20" customHeight="1" x14ac:dyDescent="0.35">
      <c r="B17" s="3" t="s">
        <v>42</v>
      </c>
      <c r="C17" s="4">
        <v>1</v>
      </c>
      <c r="D17" s="5">
        <v>0</v>
      </c>
    </row>
    <row r="18" spans="2:4" ht="20" customHeight="1" x14ac:dyDescent="0.35">
      <c r="B18" s="1"/>
    </row>
    <row r="19" spans="2:4" ht="20" customHeight="1" x14ac:dyDescent="0.35">
      <c r="B19" s="1"/>
    </row>
    <row r="20" spans="2:4" ht="20" customHeight="1" x14ac:dyDescent="0.35">
      <c r="B20" s="1"/>
    </row>
  </sheetData>
  <mergeCells count="5">
    <mergeCell ref="B2:B3"/>
    <mergeCell ref="C2:C3"/>
    <mergeCell ref="D2:D3"/>
    <mergeCell ref="F2:F3"/>
    <mergeCell ref="G2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D2386-B08B-4A97-AFFE-10A4DF4C4607}">
  <sheetPr codeName="Folha2"/>
  <dimension ref="B6:H11"/>
  <sheetViews>
    <sheetView showGridLines="0" zoomScale="80" zoomScaleNormal="80" workbookViewId="0">
      <selection activeCell="J12" sqref="J12"/>
    </sheetView>
  </sheetViews>
  <sheetFormatPr defaultColWidth="8.81640625" defaultRowHeight="20" customHeight="1" x14ac:dyDescent="0.35"/>
  <cols>
    <col min="1" max="1" width="3.6328125" style="1" customWidth="1"/>
    <col min="2" max="16384" width="8.81640625" style="1"/>
  </cols>
  <sheetData>
    <row r="6" spans="2:8" ht="20" customHeight="1" x14ac:dyDescent="0.35">
      <c r="B6" s="41" t="s">
        <v>56</v>
      </c>
      <c r="C6" s="41"/>
      <c r="D6" s="41"/>
      <c r="E6" s="41"/>
      <c r="F6" s="41"/>
      <c r="G6" s="41"/>
      <c r="H6" s="41"/>
    </row>
    <row r="7" spans="2:8" ht="20" customHeight="1" x14ac:dyDescent="0.35">
      <c r="B7" s="41"/>
      <c r="C7" s="41"/>
      <c r="D7" s="41"/>
      <c r="E7" s="41"/>
      <c r="F7" s="41"/>
      <c r="G7" s="41"/>
      <c r="H7" s="41"/>
    </row>
    <row r="8" spans="2:8" ht="20" customHeight="1" x14ac:dyDescent="0.35">
      <c r="B8" s="41"/>
      <c r="C8" s="41"/>
      <c r="D8" s="41"/>
      <c r="E8" s="41"/>
      <c r="F8" s="41"/>
      <c r="G8" s="41"/>
      <c r="H8" s="41"/>
    </row>
    <row r="10" spans="2:8" ht="20" customHeight="1" x14ac:dyDescent="0.35">
      <c r="B10" s="33" t="s">
        <v>57</v>
      </c>
    </row>
    <row r="11" spans="2:8" ht="20" customHeight="1" x14ac:dyDescent="0.35">
      <c r="B11" s="2" t="s">
        <v>58</v>
      </c>
    </row>
  </sheetData>
  <sheetProtection algorithmName="SHA-512" hashValue="uJ2kqn4BZTh1PDKq/tV+rBS5wqp+9bFi5rITcHEoR/lE5/4IvZjulUj0WgPaw9YG+G/pzkbNIdPJNjZHtQIs6g==" saltValue="9QYhu6DKte156bgoBmsQFw==" spinCount="100000" sheet="1" objects="1" scenarios="1" selectLockedCells="1" selectUnlockedCells="1"/>
  <dataConsolidate/>
  <mergeCells count="1">
    <mergeCell ref="B6:H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5039D-B074-4094-AD27-8ADE514D38AC}">
  <sheetPr codeName="Folha3"/>
  <dimension ref="B2:P21"/>
  <sheetViews>
    <sheetView showGridLines="0" topLeftCell="B2" zoomScale="70" zoomScaleNormal="70" workbookViewId="0">
      <selection activeCell="C6" sqref="C6"/>
    </sheetView>
  </sheetViews>
  <sheetFormatPr defaultColWidth="8.81640625" defaultRowHeight="20" customHeight="1" x14ac:dyDescent="0.35"/>
  <cols>
    <col min="1" max="1" width="3.6328125" style="7" customWidth="1"/>
    <col min="2" max="2" width="34.90625" style="16" customWidth="1"/>
    <col min="3" max="5" width="18.90625" style="7" customWidth="1"/>
    <col min="6" max="6" width="3.6328125" style="7" customWidth="1"/>
    <col min="7" max="7" width="38.1796875" style="7" customWidth="1"/>
    <col min="8" max="8" width="16.1796875" style="7" customWidth="1"/>
    <col min="9" max="9" width="3.6328125" style="7" customWidth="1"/>
    <col min="10" max="13" width="9.453125" style="7" customWidth="1"/>
    <col min="14" max="14" width="11.1796875" style="7" customWidth="1"/>
    <col min="15" max="15" width="11.54296875" style="7" bestFit="1" customWidth="1"/>
    <col min="16" max="16" width="8.81640625" style="7" customWidth="1"/>
    <col min="17" max="16384" width="8.81640625" style="7"/>
  </cols>
  <sheetData>
    <row r="2" spans="2:16" ht="20" customHeight="1" x14ac:dyDescent="0.35">
      <c r="B2" s="6" t="s">
        <v>12</v>
      </c>
    </row>
    <row r="3" spans="2:16" ht="20" customHeight="1" x14ac:dyDescent="0.35">
      <c r="B3" s="42" t="s">
        <v>5</v>
      </c>
      <c r="C3" s="8" t="s">
        <v>3</v>
      </c>
      <c r="D3" s="8" t="s">
        <v>4</v>
      </c>
      <c r="E3" s="8" t="s">
        <v>9</v>
      </c>
    </row>
    <row r="4" spans="2:16" ht="20" customHeight="1" thickBot="1" x14ac:dyDescent="0.4">
      <c r="B4" s="43"/>
      <c r="C4" s="9" t="s">
        <v>2</v>
      </c>
      <c r="D4" s="9" t="s">
        <v>10</v>
      </c>
      <c r="E4" s="9" t="s">
        <v>11</v>
      </c>
    </row>
    <row r="5" spans="2:16" ht="20" customHeight="1" x14ac:dyDescent="0.35">
      <c r="B5" s="10" t="s">
        <v>32</v>
      </c>
      <c r="C5" s="17"/>
      <c r="D5" s="11" t="str">
        <f>IFERROR(IF(C5="","",VLOOKUP(B5,Listagens!$B$4:$C$17,2,0)*C5),"")</f>
        <v/>
      </c>
      <c r="E5" s="12" t="str">
        <f>IFERROR(IF(C5="","",VLOOKUP(B5,Listagens!$B$4:$D$17,3,0)*D5/1000),"")</f>
        <v/>
      </c>
      <c r="G5" s="51" t="s">
        <v>21</v>
      </c>
      <c r="H5" s="52">
        <f>SUM(D6,D8:D11,D14)</f>
        <v>0</v>
      </c>
      <c r="J5" s="44" t="str">
        <f>IF(OR(H5&gt;5500000,C21="Sim"),"Edifício sujeito a PDEE","")</f>
        <v/>
      </c>
      <c r="K5" s="45"/>
      <c r="L5" s="46"/>
    </row>
    <row r="6" spans="2:16" ht="20" customHeight="1" thickBot="1" x14ac:dyDescent="0.4">
      <c r="B6" s="10" t="s">
        <v>0</v>
      </c>
      <c r="C6" s="17"/>
      <c r="D6" s="11" t="str">
        <f>IFERROR(IF(C6="","",VLOOKUP(B6,Listagens!$B$4:$C$17,2,0)*C6),"")</f>
        <v/>
      </c>
      <c r="E6" s="12" t="str">
        <f>IFERROR(IF(C6="","",VLOOKUP(B6,Listagens!$B$4:$D$17,3,0)*D6/1000),"")</f>
        <v/>
      </c>
      <c r="G6" s="51"/>
      <c r="H6" s="53"/>
      <c r="J6" s="47"/>
      <c r="K6" s="48"/>
      <c r="L6" s="49"/>
    </row>
    <row r="7" spans="2:16" ht="20" customHeight="1" x14ac:dyDescent="0.35">
      <c r="B7" s="10" t="s">
        <v>33</v>
      </c>
      <c r="C7" s="17"/>
      <c r="D7" s="11" t="str">
        <f>IFERROR(IF(C7="","",VLOOKUP(B7,Listagens!$B$4:$C$17,2,0)*C7),"")</f>
        <v/>
      </c>
      <c r="E7" s="12" t="str">
        <f>IFERROR(IF(C7="","",VLOOKUP(B7,Listagens!$B$4:$D$17,3,0)*D7/1000),"")</f>
        <v/>
      </c>
    </row>
    <row r="8" spans="2:16" ht="20" customHeight="1" thickBot="1" x14ac:dyDescent="0.4">
      <c r="B8" s="10" t="s">
        <v>34</v>
      </c>
      <c r="C8" s="17"/>
      <c r="D8" s="11" t="str">
        <f>IFERROR(IF(C8="","",VLOOKUP(B8,Listagens!$B$4:$C$17,2,0)*C8),"")</f>
        <v/>
      </c>
      <c r="E8" s="12" t="str">
        <f>IFERROR(IF(C8="","",VLOOKUP(B8,Listagens!$B$4:$D$17,3,0)*D8/1000),"")</f>
        <v/>
      </c>
      <c r="G8" s="51" t="s">
        <v>15</v>
      </c>
      <c r="H8" s="52">
        <f>SUM(D5:D18)</f>
        <v>0</v>
      </c>
      <c r="J8" s="50" t="s">
        <v>20</v>
      </c>
      <c r="K8" s="50"/>
      <c r="L8" s="50"/>
      <c r="M8" s="50"/>
      <c r="N8" s="50"/>
      <c r="O8" s="50"/>
      <c r="P8" s="13"/>
    </row>
    <row r="9" spans="2:16" ht="20" customHeight="1" thickBot="1" x14ac:dyDescent="0.4">
      <c r="B9" s="10" t="s">
        <v>6</v>
      </c>
      <c r="C9" s="17"/>
      <c r="D9" s="11" t="str">
        <f>IFERROR(IF(C9="","",VLOOKUP(B9,Listagens!$B$4:$C$17,2,0)*C9),"")</f>
        <v/>
      </c>
      <c r="E9" s="12" t="str">
        <f>IFERROR(IF(C9="","",VLOOKUP(B9,Listagens!$B$4:$D$17,3,0)*D9/1000),"")</f>
        <v/>
      </c>
      <c r="G9" s="51"/>
      <c r="H9" s="53"/>
      <c r="J9" s="50" t="s">
        <v>18</v>
      </c>
      <c r="K9" s="50"/>
      <c r="L9" s="50"/>
      <c r="M9" s="50"/>
      <c r="N9" s="14" t="str">
        <f>IF(OR(H8&gt;5500000,C21="Sim"),H8*0.04,"")</f>
        <v/>
      </c>
      <c r="O9" s="15" t="s">
        <v>19</v>
      </c>
    </row>
    <row r="10" spans="2:16" ht="20" customHeight="1" x14ac:dyDescent="0.35">
      <c r="B10" s="10" t="s">
        <v>35</v>
      </c>
      <c r="C10" s="17"/>
      <c r="D10" s="11" t="str">
        <f>IFERROR(IF(C10="","",VLOOKUP(B10,Listagens!$B$4:$C$17,2,0)*C10),"")</f>
        <v/>
      </c>
      <c r="E10" s="12" t="str">
        <f>IFERROR(IF(C10="","",VLOOKUP(B10,Listagens!$B$4:$D$17,3,0)*D10/1000),"")</f>
        <v/>
      </c>
    </row>
    <row r="11" spans="2:16" ht="20" customHeight="1" x14ac:dyDescent="0.35">
      <c r="B11" s="10" t="s">
        <v>1</v>
      </c>
      <c r="C11" s="17"/>
      <c r="D11" s="11" t="str">
        <f>IFERROR(IF(C11="","",VLOOKUP(B11,Listagens!$B$4:$C$17,2,0)*C11),"")</f>
        <v/>
      </c>
      <c r="E11" s="12" t="str">
        <f>IFERROR(IF(C11="","",VLOOKUP(B11,Listagens!$B$4:$D$17,3,0)*D11/1000),"")</f>
        <v/>
      </c>
      <c r="G11" s="51" t="s">
        <v>16</v>
      </c>
      <c r="H11" s="54">
        <f>SUM(E5:E18)</f>
        <v>0</v>
      </c>
      <c r="J11" s="50" t="s">
        <v>17</v>
      </c>
      <c r="K11" s="50"/>
      <c r="L11" s="50"/>
      <c r="M11" s="50"/>
      <c r="N11" s="13"/>
    </row>
    <row r="12" spans="2:16" ht="20" customHeight="1" x14ac:dyDescent="0.35">
      <c r="B12" s="10" t="s">
        <v>36</v>
      </c>
      <c r="C12" s="17"/>
      <c r="D12" s="11" t="str">
        <f>IFERROR(IF(C12="","",VLOOKUP(B12,Listagens!$B$4:$C$17,2,0)*C12),"")</f>
        <v/>
      </c>
      <c r="E12" s="12" t="str">
        <f>IFERROR(IF(C12="","",VLOOKUP(B12,Listagens!$B$4:$D$17,3,0)*D12/1000),"")</f>
        <v/>
      </c>
      <c r="G12" s="51"/>
      <c r="H12" s="55"/>
      <c r="J12" s="50"/>
      <c r="K12" s="50"/>
      <c r="L12" s="50"/>
      <c r="M12" s="50"/>
      <c r="N12" s="13"/>
    </row>
    <row r="13" spans="2:16" ht="20" customHeight="1" x14ac:dyDescent="0.35">
      <c r="B13" s="10" t="s">
        <v>37</v>
      </c>
      <c r="C13" s="17"/>
      <c r="D13" s="11" t="str">
        <f>IFERROR(IF(C13="","",VLOOKUP(B13,Listagens!$B$4:$C$17,2,0)*C13),"")</f>
        <v/>
      </c>
      <c r="E13" s="12" t="str">
        <f>IFERROR(IF(C13="","",VLOOKUP(B13,Listagens!$B$4:$D$17,3,0)*D13/1000),"")</f>
        <v/>
      </c>
    </row>
    <row r="14" spans="2:16" ht="20" customHeight="1" x14ac:dyDescent="0.35">
      <c r="B14" s="10" t="s">
        <v>38</v>
      </c>
      <c r="C14" s="17"/>
      <c r="D14" s="11" t="str">
        <f>IFERROR(IF(C14="","",VLOOKUP(B14,Listagens!$B$4:$C$17,2,0)*C14),"")</f>
        <v/>
      </c>
      <c r="E14" s="12" t="str">
        <f>IFERROR(IF(C14="","",VLOOKUP(B14,Listagens!$B$4:$D$17,3,0)*D14/1000),"")</f>
        <v/>
      </c>
    </row>
    <row r="15" spans="2:16" ht="20" customHeight="1" x14ac:dyDescent="0.35">
      <c r="B15" s="10" t="s">
        <v>39</v>
      </c>
      <c r="C15" s="17"/>
      <c r="D15" s="11" t="str">
        <f>IFERROR(IF(C15="","",VLOOKUP(B15,Listagens!$B$4:$C$17,2,0)*C15),"")</f>
        <v/>
      </c>
      <c r="E15" s="12" t="str">
        <f>IFERROR(IF(C15="","",VLOOKUP(B15,Listagens!$B$4:$D$17,3,0)*D15/1000),"")</f>
        <v/>
      </c>
    </row>
    <row r="16" spans="2:16" ht="20" customHeight="1" x14ac:dyDescent="0.35">
      <c r="B16" s="10" t="s">
        <v>40</v>
      </c>
      <c r="C16" s="17"/>
      <c r="D16" s="11" t="str">
        <f>IFERROR(IF(C16="","",VLOOKUP(B16,Listagens!$B$4:$C$17,2,0)*C16),"")</f>
        <v/>
      </c>
      <c r="E16" s="12" t="str">
        <f>IFERROR(IF(C16="","",VLOOKUP(B16,Listagens!$B$4:$D$17,3,0)*D16/1000),"")</f>
        <v/>
      </c>
    </row>
    <row r="17" spans="2:5" ht="20" customHeight="1" x14ac:dyDescent="0.35">
      <c r="B17" s="10" t="s">
        <v>41</v>
      </c>
      <c r="C17" s="17"/>
      <c r="D17" s="11" t="str">
        <f>IFERROR(IF(C17="","",VLOOKUP(B17,Listagens!$B$4:$C$17,2,0)*C17),"")</f>
        <v/>
      </c>
      <c r="E17" s="12" t="str">
        <f>IFERROR(IF(C17="","",VLOOKUP(B17,Listagens!$B$4:$D$17,3,0)*D17/1000),"")</f>
        <v/>
      </c>
    </row>
    <row r="18" spans="2:5" ht="20" customHeight="1" x14ac:dyDescent="0.35">
      <c r="B18" s="10" t="s">
        <v>42</v>
      </c>
      <c r="C18" s="17"/>
      <c r="D18" s="11" t="str">
        <f>IFERROR(IF(C18="","",VLOOKUP(B18,Listagens!$B$4:$C$17,2,0)*C18),"")</f>
        <v/>
      </c>
      <c r="E18" s="12" t="str">
        <f>IFERROR(IF(C18="","",VLOOKUP(B18,Listagens!$B$4:$D$17,3,0)*D18/1000),"")</f>
        <v/>
      </c>
    </row>
    <row r="20" spans="2:5" ht="20" customHeight="1" x14ac:dyDescent="0.35">
      <c r="B20" s="23" t="s">
        <v>43</v>
      </c>
      <c r="C20" s="31" t="s">
        <v>49</v>
      </c>
    </row>
    <row r="21" spans="2:5" ht="20" customHeight="1" x14ac:dyDescent="0.35">
      <c r="C21" s="32" t="str">
        <f>IFERROR(VLOOKUP(C20,Listagens!F4:G11,2,0),"")</f>
        <v>Não</v>
      </c>
    </row>
  </sheetData>
  <sheetProtection algorithmName="SHA-512" hashValue="FLTTm5pPKw3hkax72FgASn76cSp4urho8dLyBmkuUE1ay7yn1vEb6TxObOT/6DnXp5llVYcsGtsZVJNNIF4E6w==" saltValue="J8K7cp+UTev6IxBnR2/QFw==" spinCount="100000" sheet="1" selectLockedCells="1"/>
  <mergeCells count="11">
    <mergeCell ref="B3:B4"/>
    <mergeCell ref="J5:L6"/>
    <mergeCell ref="J9:M9"/>
    <mergeCell ref="J8:O8"/>
    <mergeCell ref="J11:M12"/>
    <mergeCell ref="G8:G9"/>
    <mergeCell ref="H8:H9"/>
    <mergeCell ref="G5:G6"/>
    <mergeCell ref="H5:H6"/>
    <mergeCell ref="G11:G12"/>
    <mergeCell ref="H11:H12"/>
  </mergeCells>
  <conditionalFormatting sqref="J5:P10 J11 N11:P12">
    <cfRule type="expression" dxfId="15" priority="1">
      <formula>$J$5&lt;&gt;"Edifício sujeito a PDEE"</formula>
    </cfRule>
  </conditionalFormatting>
  <dataValidations disablePrompts="1" count="1">
    <dataValidation type="list" allowBlank="1" showInputMessage="1" showErrorMessage="1" sqref="C20" xr:uid="{9D0AE851-49D7-4CB8-ADAA-5E1B4ABE4ACD}">
      <formula1>Classe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2F106-9A74-444B-A28E-684631371EC4}">
  <sheetPr codeName="Folha4"/>
  <dimension ref="A2:L40"/>
  <sheetViews>
    <sheetView showGridLines="0" topLeftCell="B1" zoomScale="70" zoomScaleNormal="70" workbookViewId="0">
      <selection activeCell="E14" sqref="E14"/>
    </sheetView>
  </sheetViews>
  <sheetFormatPr defaultColWidth="8.81640625" defaultRowHeight="20" customHeight="1" x14ac:dyDescent="0.35"/>
  <cols>
    <col min="1" max="1" width="3.6328125" style="7" hidden="1" customWidth="1"/>
    <col min="2" max="2" width="3.6328125" style="7" customWidth="1"/>
    <col min="3" max="3" width="34.90625" style="16" customWidth="1"/>
    <col min="4" max="7" width="18.90625" style="7" customWidth="1"/>
    <col min="8" max="8" width="11" style="7" customWidth="1"/>
    <col min="9" max="10" width="18.90625" style="7" customWidth="1"/>
    <col min="11" max="11" width="11" style="7" customWidth="1"/>
    <col min="12" max="12" width="8.81640625" style="16"/>
    <col min="13" max="16384" width="8.81640625" style="7"/>
  </cols>
  <sheetData>
    <row r="2" spans="1:12" ht="20" customHeight="1" x14ac:dyDescent="0.35">
      <c r="C2" s="6" t="s">
        <v>13</v>
      </c>
    </row>
    <row r="3" spans="1:12" ht="20" customHeight="1" x14ac:dyDescent="0.35">
      <c r="C3" s="59" t="s">
        <v>5</v>
      </c>
      <c r="D3" s="59" t="s">
        <v>22</v>
      </c>
      <c r="E3" s="61"/>
      <c r="F3" s="62" t="s">
        <v>25</v>
      </c>
      <c r="G3" s="62"/>
      <c r="H3" s="61"/>
      <c r="I3" s="59" t="s">
        <v>16</v>
      </c>
      <c r="J3" s="62"/>
      <c r="K3" s="61"/>
    </row>
    <row r="4" spans="1:12" ht="20" customHeight="1" x14ac:dyDescent="0.35">
      <c r="C4" s="60"/>
      <c r="D4" s="9" t="s">
        <v>23</v>
      </c>
      <c r="E4" s="9" t="s">
        <v>24</v>
      </c>
      <c r="F4" s="18" t="s">
        <v>23</v>
      </c>
      <c r="G4" s="9" t="s">
        <v>24</v>
      </c>
      <c r="H4" s="9" t="s">
        <v>14</v>
      </c>
      <c r="I4" s="9" t="s">
        <v>23</v>
      </c>
      <c r="J4" s="9" t="s">
        <v>24</v>
      </c>
      <c r="K4" s="9" t="s">
        <v>14</v>
      </c>
    </row>
    <row r="5" spans="1:12" ht="20" customHeight="1" x14ac:dyDescent="0.35">
      <c r="A5" s="7">
        <f>IF(L5=" Forma de Energia Não Calibrada",1,0)</f>
        <v>0</v>
      </c>
      <c r="C5" s="10" t="s">
        <v>32</v>
      </c>
      <c r="D5" s="19" t="str">
        <f>IF('Consumo real'!C5="","",'Consumo real'!C5)</f>
        <v/>
      </c>
      <c r="E5" s="26"/>
      <c r="F5" s="11" t="str">
        <f>IF('Consumo real'!D5="","",'Consumo real'!D5)</f>
        <v/>
      </c>
      <c r="G5" s="11" t="str">
        <f>IFERROR(IF(E5="","",VLOOKUP(C5,Listagens!$B$4:$C$17,2,0)*E5),"")</f>
        <v/>
      </c>
      <c r="H5" s="38" t="str">
        <f>IFERROR(IF(OR(F5="",G5=""),"",(G5-F5)/F5),"")</f>
        <v/>
      </c>
      <c r="I5" s="12" t="str">
        <f>IF('Consumo real'!E5="","",'Consumo real'!E5)</f>
        <v/>
      </c>
      <c r="J5" s="12" t="str">
        <f>IFERROR(IF(E5="","",VLOOKUP(C5,Listagens!$B$4:$D$17,3,0)*G5/1000),"")</f>
        <v/>
      </c>
      <c r="K5" s="38" t="str">
        <f>IFERROR(IF(OR(I5="",J5=""),"",IF(AND(I5=0,J5=0),0,(J5-I5)/I5)),"")</f>
        <v/>
      </c>
      <c r="L5" s="20" t="str">
        <f>IF(D5="","",IF(AND(H5&gt;=-0.1,H5&lt;=0.1)," Forma de Energia Calibrada",IF(OR(H5&lt;-0.1,H5&gt;0.1)," Forma de Energia Não Calibrada","")))</f>
        <v/>
      </c>
    </row>
    <row r="6" spans="1:12" ht="20" customHeight="1" x14ac:dyDescent="0.35">
      <c r="A6" s="7">
        <f t="shared" ref="A6:A18" si="0">IF(L6=" Forma de Energia Não Calibrada",1,0)</f>
        <v>0</v>
      </c>
      <c r="C6" s="10" t="s">
        <v>0</v>
      </c>
      <c r="D6" s="19" t="str">
        <f>IF('Consumo real'!C6="","",'Consumo real'!C6)</f>
        <v/>
      </c>
      <c r="E6" s="27"/>
      <c r="F6" s="11" t="str">
        <f>IF('Consumo real'!D6="","",'Consumo real'!D6)</f>
        <v/>
      </c>
      <c r="G6" s="11" t="str">
        <f>IFERROR(IF(E6="","",VLOOKUP(C6,Listagens!$B$4:$C$17,2,0)*E6),"")</f>
        <v/>
      </c>
      <c r="H6" s="38" t="str">
        <f t="shared" ref="H6:H18" si="1">IFERROR(IF(OR(F6="",G6=""),"",(G6-F6)/F6),"")</f>
        <v/>
      </c>
      <c r="I6" s="12" t="str">
        <f>IF('Consumo real'!E6="","",'Consumo real'!E6)</f>
        <v/>
      </c>
      <c r="J6" s="12" t="str">
        <f>IFERROR(IF(E6="","",VLOOKUP(C6,Listagens!$B$4:$D$17,3,0)*G6/1000),"")</f>
        <v/>
      </c>
      <c r="K6" s="38" t="str">
        <f t="shared" ref="K6:K18" si="2">IFERROR(IF(OR(I6="",J6=""),"",IF(AND(I6=0,J6=0),0,(J6-I6)/I6)),"")</f>
        <v/>
      </c>
      <c r="L6" s="20" t="str">
        <f t="shared" ref="L6:L18" si="3">IF(D6="","",IF(AND(H6&gt;=-0.1,H6&lt;=0.1)," Forma de Energia Calibrada",IF(OR(H6&lt;-0.1,H6&gt;0.1)," Forma de Energia Não Calibrada","")))</f>
        <v/>
      </c>
    </row>
    <row r="7" spans="1:12" ht="20" customHeight="1" x14ac:dyDescent="0.35">
      <c r="A7" s="7">
        <f t="shared" si="0"/>
        <v>0</v>
      </c>
      <c r="C7" s="10" t="s">
        <v>33</v>
      </c>
      <c r="D7" s="19" t="str">
        <f>IF('Consumo real'!C7="","",'Consumo real'!C7)</f>
        <v/>
      </c>
      <c r="E7" s="27"/>
      <c r="F7" s="11" t="str">
        <f>IF('Consumo real'!D7="","",'Consumo real'!D7)</f>
        <v/>
      </c>
      <c r="G7" s="11" t="str">
        <f>IFERROR(IF(E7="","",VLOOKUP(C7,Listagens!$B$4:$C$17,2,0)*E7),"")</f>
        <v/>
      </c>
      <c r="H7" s="38" t="str">
        <f t="shared" si="1"/>
        <v/>
      </c>
      <c r="I7" s="12" t="str">
        <f>IF('Consumo real'!E7="","",'Consumo real'!E7)</f>
        <v/>
      </c>
      <c r="J7" s="12" t="str">
        <f>IFERROR(IF(E7="","",VLOOKUP(C7,Listagens!$B$4:$D$17,3,0)*G7/1000),"")</f>
        <v/>
      </c>
      <c r="K7" s="38" t="str">
        <f t="shared" si="2"/>
        <v/>
      </c>
      <c r="L7" s="20" t="str">
        <f t="shared" si="3"/>
        <v/>
      </c>
    </row>
    <row r="8" spans="1:12" ht="20" customHeight="1" x14ac:dyDescent="0.35">
      <c r="A8" s="7">
        <f t="shared" si="0"/>
        <v>0</v>
      </c>
      <c r="C8" s="10" t="s">
        <v>34</v>
      </c>
      <c r="D8" s="19" t="str">
        <f>IF('Consumo real'!C8="","",'Consumo real'!C8)</f>
        <v/>
      </c>
      <c r="E8" s="27"/>
      <c r="F8" s="11" t="str">
        <f>IF('Consumo real'!D8="","",'Consumo real'!D8)</f>
        <v/>
      </c>
      <c r="G8" s="11" t="str">
        <f>IFERROR(IF(E8="","",VLOOKUP(C8,Listagens!$B$4:$C$17,2,0)*E8),"")</f>
        <v/>
      </c>
      <c r="H8" s="38" t="str">
        <f t="shared" si="1"/>
        <v/>
      </c>
      <c r="I8" s="12" t="str">
        <f>IF('Consumo real'!E8="","",'Consumo real'!E8)</f>
        <v/>
      </c>
      <c r="J8" s="12" t="str">
        <f>IFERROR(IF(E8="","",VLOOKUP(C8,Listagens!$B$4:$D$17,3,0)*G8/1000),"")</f>
        <v/>
      </c>
      <c r="K8" s="38" t="str">
        <f t="shared" si="2"/>
        <v/>
      </c>
      <c r="L8" s="20" t="str">
        <f t="shared" si="3"/>
        <v/>
      </c>
    </row>
    <row r="9" spans="1:12" ht="20" customHeight="1" x14ac:dyDescent="0.35">
      <c r="A9" s="7">
        <f t="shared" si="0"/>
        <v>0</v>
      </c>
      <c r="C9" s="10" t="s">
        <v>6</v>
      </c>
      <c r="D9" s="19" t="str">
        <f>IF('Consumo real'!C9="","",'Consumo real'!C9)</f>
        <v/>
      </c>
      <c r="E9" s="27"/>
      <c r="F9" s="11" t="str">
        <f>IF('Consumo real'!D9="","",'Consumo real'!D9)</f>
        <v/>
      </c>
      <c r="G9" s="11" t="str">
        <f>IFERROR(IF(E9="","",VLOOKUP(C9,Listagens!$B$4:$C$17,2,0)*E9),"")</f>
        <v/>
      </c>
      <c r="H9" s="38" t="str">
        <f t="shared" si="1"/>
        <v/>
      </c>
      <c r="I9" s="12" t="str">
        <f>IF('Consumo real'!E9="","",'Consumo real'!E9)</f>
        <v/>
      </c>
      <c r="J9" s="12" t="str">
        <f>IFERROR(IF(E9="","",VLOOKUP(C9,Listagens!$B$4:$D$17,3,0)*G9/1000),"")</f>
        <v/>
      </c>
      <c r="K9" s="38" t="str">
        <f t="shared" si="2"/>
        <v/>
      </c>
      <c r="L9" s="20" t="str">
        <f t="shared" si="3"/>
        <v/>
      </c>
    </row>
    <row r="10" spans="1:12" ht="20" customHeight="1" x14ac:dyDescent="0.35">
      <c r="A10" s="7">
        <f t="shared" si="0"/>
        <v>0</v>
      </c>
      <c r="C10" s="10" t="s">
        <v>35</v>
      </c>
      <c r="D10" s="19" t="str">
        <f>IF('Consumo real'!C10="","",'Consumo real'!C10)</f>
        <v/>
      </c>
      <c r="E10" s="27"/>
      <c r="F10" s="11" t="str">
        <f>IF('Consumo real'!D10="","",'Consumo real'!D10)</f>
        <v/>
      </c>
      <c r="G10" s="11" t="str">
        <f>IFERROR(IF(E10="","",VLOOKUP(C10,Listagens!$B$4:$C$17,2,0)*E10),"")</f>
        <v/>
      </c>
      <c r="H10" s="38" t="str">
        <f t="shared" si="1"/>
        <v/>
      </c>
      <c r="I10" s="12" t="str">
        <f>IF('Consumo real'!E10="","",'Consumo real'!E10)</f>
        <v/>
      </c>
      <c r="J10" s="12" t="str">
        <f>IFERROR(IF(E10="","",VLOOKUP(C10,Listagens!$B$4:$D$17,3,0)*G10/1000),"")</f>
        <v/>
      </c>
      <c r="K10" s="38" t="str">
        <f t="shared" si="2"/>
        <v/>
      </c>
      <c r="L10" s="20" t="str">
        <f t="shared" si="3"/>
        <v/>
      </c>
    </row>
    <row r="11" spans="1:12" ht="20" customHeight="1" x14ac:dyDescent="0.35">
      <c r="A11" s="7">
        <f t="shared" si="0"/>
        <v>0</v>
      </c>
      <c r="C11" s="10" t="s">
        <v>1</v>
      </c>
      <c r="D11" s="19" t="str">
        <f>IF('Consumo real'!C11="","",'Consumo real'!C11)</f>
        <v/>
      </c>
      <c r="E11" s="27"/>
      <c r="F11" s="11" t="str">
        <f>IF('Consumo real'!D11="","",'Consumo real'!D11)</f>
        <v/>
      </c>
      <c r="G11" s="11" t="str">
        <f>IFERROR(IF(E11="","",VLOOKUP(C11,Listagens!$B$4:$C$17,2,0)*E11),"")</f>
        <v/>
      </c>
      <c r="H11" s="38" t="str">
        <f t="shared" si="1"/>
        <v/>
      </c>
      <c r="I11" s="12" t="str">
        <f>IF('Consumo real'!E11="","",'Consumo real'!E11)</f>
        <v/>
      </c>
      <c r="J11" s="12" t="str">
        <f>IFERROR(IF(E11="","",VLOOKUP(C11,Listagens!$B$4:$D$17,3,0)*G11/1000),"")</f>
        <v/>
      </c>
      <c r="K11" s="38" t="str">
        <f t="shared" si="2"/>
        <v/>
      </c>
      <c r="L11" s="20" t="str">
        <f t="shared" si="3"/>
        <v/>
      </c>
    </row>
    <row r="12" spans="1:12" ht="20" customHeight="1" x14ac:dyDescent="0.35">
      <c r="A12" s="7">
        <f t="shared" si="0"/>
        <v>0</v>
      </c>
      <c r="C12" s="10" t="s">
        <v>36</v>
      </c>
      <c r="D12" s="19" t="str">
        <f>IF('Consumo real'!C12="","",'Consumo real'!C12)</f>
        <v/>
      </c>
      <c r="E12" s="27"/>
      <c r="F12" s="11" t="str">
        <f>IF('Consumo real'!D12="","",'Consumo real'!D12)</f>
        <v/>
      </c>
      <c r="G12" s="11" t="str">
        <f>IFERROR(IF(E12="","",VLOOKUP(C12,Listagens!$B$4:$C$17,2,0)*E12),"")</f>
        <v/>
      </c>
      <c r="H12" s="38" t="str">
        <f t="shared" si="1"/>
        <v/>
      </c>
      <c r="I12" s="12" t="str">
        <f>IF('Consumo real'!E12="","",'Consumo real'!E12)</f>
        <v/>
      </c>
      <c r="J12" s="12" t="str">
        <f>IFERROR(IF(E12="","",VLOOKUP(C12,Listagens!$B$4:$D$17,3,0)*G12/1000),"")</f>
        <v/>
      </c>
      <c r="K12" s="38" t="str">
        <f t="shared" si="2"/>
        <v/>
      </c>
      <c r="L12" s="20" t="str">
        <f t="shared" si="3"/>
        <v/>
      </c>
    </row>
    <row r="13" spans="1:12" ht="20" customHeight="1" x14ac:dyDescent="0.35">
      <c r="A13" s="7">
        <f t="shared" si="0"/>
        <v>0</v>
      </c>
      <c r="C13" s="10" t="s">
        <v>37</v>
      </c>
      <c r="D13" s="19" t="str">
        <f>IF('Consumo real'!C13="","",'Consumo real'!C13)</f>
        <v/>
      </c>
      <c r="E13" s="27"/>
      <c r="F13" s="11" t="str">
        <f>IF('Consumo real'!D13="","",'Consumo real'!D13)</f>
        <v/>
      </c>
      <c r="G13" s="11" t="str">
        <f>IFERROR(IF(E13="","",VLOOKUP(C13,Listagens!$B$4:$C$17,2,0)*E13),"")</f>
        <v/>
      </c>
      <c r="H13" s="38" t="str">
        <f t="shared" si="1"/>
        <v/>
      </c>
      <c r="I13" s="12" t="str">
        <f>IF('Consumo real'!E13="","",'Consumo real'!E13)</f>
        <v/>
      </c>
      <c r="J13" s="12" t="str">
        <f>IFERROR(IF(E13="","",VLOOKUP(C13,Listagens!$B$4:$D$17,3,0)*G13/1000),"")</f>
        <v/>
      </c>
      <c r="K13" s="38" t="str">
        <f t="shared" si="2"/>
        <v/>
      </c>
      <c r="L13" s="20" t="str">
        <f t="shared" si="3"/>
        <v/>
      </c>
    </row>
    <row r="14" spans="1:12" ht="20" customHeight="1" x14ac:dyDescent="0.35">
      <c r="A14" s="7">
        <f t="shared" si="0"/>
        <v>0</v>
      </c>
      <c r="C14" s="10" t="s">
        <v>38</v>
      </c>
      <c r="D14" s="19" t="str">
        <f>IF('Consumo real'!C14="","",'Consumo real'!C14)</f>
        <v/>
      </c>
      <c r="E14" s="27"/>
      <c r="F14" s="11" t="str">
        <f>IF('Consumo real'!D14="","",'Consumo real'!D14)</f>
        <v/>
      </c>
      <c r="G14" s="11" t="str">
        <f>IFERROR(IF(E14="","",VLOOKUP(C14,Listagens!$B$4:$C$17,2,0)*E14),"")</f>
        <v/>
      </c>
      <c r="H14" s="38" t="str">
        <f t="shared" si="1"/>
        <v/>
      </c>
      <c r="I14" s="12" t="str">
        <f>IF('Consumo real'!E14="","",'Consumo real'!E14)</f>
        <v/>
      </c>
      <c r="J14" s="12" t="str">
        <f>IFERROR(IF(E14="","",VLOOKUP(C14,Listagens!$B$4:$D$17,3,0)*G14/1000),"")</f>
        <v/>
      </c>
      <c r="K14" s="38" t="str">
        <f t="shared" si="2"/>
        <v/>
      </c>
      <c r="L14" s="20" t="str">
        <f t="shared" si="3"/>
        <v/>
      </c>
    </row>
    <row r="15" spans="1:12" ht="20" customHeight="1" x14ac:dyDescent="0.35">
      <c r="A15" s="7">
        <f t="shared" si="0"/>
        <v>0</v>
      </c>
      <c r="C15" s="10" t="s">
        <v>39</v>
      </c>
      <c r="D15" s="19" t="str">
        <f>IF('Consumo real'!C15="","",'Consumo real'!C15)</f>
        <v/>
      </c>
      <c r="E15" s="27"/>
      <c r="F15" s="11" t="str">
        <f>IF('Consumo real'!D15="","",'Consumo real'!D15)</f>
        <v/>
      </c>
      <c r="G15" s="11" t="str">
        <f>IFERROR(IF(E15="","",VLOOKUP(C15,Listagens!$B$4:$C$17,2,0)*E15),"")</f>
        <v/>
      </c>
      <c r="H15" s="38" t="str">
        <f t="shared" si="1"/>
        <v/>
      </c>
      <c r="I15" s="12" t="str">
        <f>IF('Consumo real'!E15="","",'Consumo real'!E15)</f>
        <v/>
      </c>
      <c r="J15" s="12" t="str">
        <f>IFERROR(IF(E15="","",VLOOKUP(C15,Listagens!$B$4:$D$17,3,0)*G15/1000),"")</f>
        <v/>
      </c>
      <c r="K15" s="38" t="str">
        <f t="shared" si="2"/>
        <v/>
      </c>
      <c r="L15" s="20" t="str">
        <f t="shared" si="3"/>
        <v/>
      </c>
    </row>
    <row r="16" spans="1:12" ht="20" customHeight="1" x14ac:dyDescent="0.35">
      <c r="A16" s="7">
        <f t="shared" si="0"/>
        <v>0</v>
      </c>
      <c r="C16" s="10" t="s">
        <v>40</v>
      </c>
      <c r="D16" s="19" t="str">
        <f>IF('Consumo real'!C16="","",'Consumo real'!C16)</f>
        <v/>
      </c>
      <c r="E16" s="27"/>
      <c r="F16" s="11" t="str">
        <f>IF('Consumo real'!D16="","",'Consumo real'!D16)</f>
        <v/>
      </c>
      <c r="G16" s="11" t="str">
        <f>IFERROR(IF(E16="","",VLOOKUP(C16,Listagens!$B$4:$C$17,2,0)*E16),"")</f>
        <v/>
      </c>
      <c r="H16" s="38" t="str">
        <f t="shared" si="1"/>
        <v/>
      </c>
      <c r="I16" s="12" t="str">
        <f>IF('Consumo real'!E16="","",'Consumo real'!E16)</f>
        <v/>
      </c>
      <c r="J16" s="12" t="str">
        <f>IFERROR(IF(E16="","",VLOOKUP(C16,Listagens!$B$4:$D$17,3,0)*G16/1000),"")</f>
        <v/>
      </c>
      <c r="K16" s="38" t="str">
        <f t="shared" si="2"/>
        <v/>
      </c>
      <c r="L16" s="20" t="str">
        <f t="shared" si="3"/>
        <v/>
      </c>
    </row>
    <row r="17" spans="1:12" ht="20" customHeight="1" x14ac:dyDescent="0.35">
      <c r="A17" s="7">
        <f t="shared" si="0"/>
        <v>0</v>
      </c>
      <c r="C17" s="10" t="s">
        <v>41</v>
      </c>
      <c r="D17" s="19" t="str">
        <f>IF('Consumo real'!C17="","",'Consumo real'!C17)</f>
        <v/>
      </c>
      <c r="E17" s="27"/>
      <c r="F17" s="11" t="str">
        <f>IF('Consumo real'!D17="","",'Consumo real'!D17)</f>
        <v/>
      </c>
      <c r="G17" s="11" t="str">
        <f>IFERROR(IF(E17="","",VLOOKUP(C17,Listagens!$B$4:$C$17,2,0)*E17),"")</f>
        <v/>
      </c>
      <c r="H17" s="38" t="str">
        <f t="shared" si="1"/>
        <v/>
      </c>
      <c r="I17" s="12" t="str">
        <f>IF('Consumo real'!E17="","",'Consumo real'!E17)</f>
        <v/>
      </c>
      <c r="J17" s="12" t="str">
        <f>IFERROR(IF(E17="","",VLOOKUP(C17,Listagens!$B$4:$D$17,3,0)*G17/1000),"")</f>
        <v/>
      </c>
      <c r="K17" s="38" t="str">
        <f t="shared" si="2"/>
        <v/>
      </c>
      <c r="L17" s="20" t="str">
        <f t="shared" si="3"/>
        <v/>
      </c>
    </row>
    <row r="18" spans="1:12" ht="20" customHeight="1" x14ac:dyDescent="0.35">
      <c r="A18" s="7">
        <f t="shared" si="0"/>
        <v>0</v>
      </c>
      <c r="C18" s="10" t="s">
        <v>42</v>
      </c>
      <c r="D18" s="19" t="str">
        <f>IF('Consumo real'!C18="","",'Consumo real'!C18)</f>
        <v/>
      </c>
      <c r="E18" s="27"/>
      <c r="F18" s="11" t="str">
        <f>IF('Consumo real'!D18="","",'Consumo real'!D18)</f>
        <v/>
      </c>
      <c r="G18" s="11" t="str">
        <f>IFERROR(IF(E18="","",VLOOKUP(C18,Listagens!$B$4:$C$17,2,0)*E18),"")</f>
        <v/>
      </c>
      <c r="H18" s="38" t="str">
        <f t="shared" si="1"/>
        <v/>
      </c>
      <c r="I18" s="12" t="str">
        <f>IF('Consumo real'!E18="","",'Consumo real'!E18)</f>
        <v/>
      </c>
      <c r="J18" s="12" t="str">
        <f>IFERROR(IF(E18="","",VLOOKUP(C18,Listagens!$B$4:$D$17,3,0)*G18/1000),"")</f>
        <v/>
      </c>
      <c r="K18" s="38" t="str">
        <f t="shared" si="2"/>
        <v/>
      </c>
      <c r="L18" s="20" t="str">
        <f t="shared" si="3"/>
        <v/>
      </c>
    </row>
    <row r="19" spans="1:12" ht="20" customHeight="1" x14ac:dyDescent="0.35">
      <c r="C19" s="7"/>
      <c r="E19" s="21" t="s">
        <v>26</v>
      </c>
      <c r="F19" s="22">
        <f>SUM(F5:F18)</f>
        <v>0</v>
      </c>
      <c r="G19" s="22">
        <f>SUM(G5:G18)</f>
        <v>0</v>
      </c>
      <c r="H19" s="37" t="str">
        <f t="shared" ref="H19" si="4">IFERROR(IF(OR(F19="",G19=""),"",(G19-F19)/F19),"")</f>
        <v/>
      </c>
      <c r="I19" s="23">
        <f>SUM(I5:I18)</f>
        <v>0</v>
      </c>
      <c r="J19" s="23">
        <f>SUM(J5:J18)</f>
        <v>0</v>
      </c>
      <c r="K19" s="37" t="str">
        <f t="shared" ref="K19" si="5">IFERROR(IF(OR(I19="",J19=""),"",(J19-I19)/I19),"")</f>
        <v/>
      </c>
    </row>
    <row r="20" spans="1:12" ht="20" customHeight="1" thickBot="1" x14ac:dyDescent="0.4">
      <c r="C20" s="7"/>
    </row>
    <row r="21" spans="1:12" ht="20" customHeight="1" thickBot="1" x14ac:dyDescent="0.4">
      <c r="C21" s="7"/>
      <c r="G21" s="56" t="str">
        <f>IF(AND(H19&lt;&gt;"",H19&lt;=0.1,H19&gt;=-0.1,SUM(A5:A18)=0),"Modelo Calibrado",IF(AND(H19&lt;&gt;"",SUM(A5:A18)=1),"Modelo Não Calibrado - 1 forma de energia não se encontra calibrada",IF(AND(H19&lt;&gt;"",SUM(A5:A18)&gt;1),"Modelo Não Calibrado - "&amp;SUM(A5:A18)&amp;" formas de energia não se encontram calibradas","")))</f>
        <v/>
      </c>
      <c r="H21" s="57"/>
      <c r="I21" s="57"/>
      <c r="J21" s="57"/>
      <c r="K21" s="58"/>
    </row>
    <row r="22" spans="1:12" ht="20" customHeight="1" x14ac:dyDescent="0.35">
      <c r="C22" s="7"/>
    </row>
    <row r="23" spans="1:12" ht="20" customHeight="1" x14ac:dyDescent="0.35">
      <c r="C23" s="7"/>
    </row>
    <row r="24" spans="1:12" ht="20" customHeight="1" x14ac:dyDescent="0.35">
      <c r="C24" s="7"/>
    </row>
    <row r="25" spans="1:12" ht="20" customHeight="1" x14ac:dyDescent="0.35">
      <c r="C25" s="7"/>
    </row>
    <row r="37" spans="3:3" ht="20" customHeight="1" x14ac:dyDescent="0.35">
      <c r="C37" s="24"/>
    </row>
    <row r="40" spans="3:3" ht="20" customHeight="1" x14ac:dyDescent="0.35">
      <c r="C40" s="25"/>
    </row>
  </sheetData>
  <sheetProtection algorithmName="SHA-512" hashValue="CNSWVEnPEuUGibbyJDcnC4pcYMRZtmBQKKN3fpq0j/UTzkSmXDXK/nj6jVPtGCEuv2x8i1KTBMyZj8jRZ0ybLw==" saltValue="Qw7ozCggs5KORdAv+CM0ZQ==" spinCount="100000" sheet="1" selectLockedCells="1"/>
  <mergeCells count="5">
    <mergeCell ref="G21:K21"/>
    <mergeCell ref="C3:C4"/>
    <mergeCell ref="D3:E3"/>
    <mergeCell ref="F3:H3"/>
    <mergeCell ref="I3:K3"/>
  </mergeCells>
  <conditionalFormatting sqref="G21:K21">
    <cfRule type="expression" dxfId="14" priority="1" stopIfTrue="1">
      <formula>$G$21=""</formula>
    </cfRule>
    <cfRule type="expression" dxfId="13" priority="2">
      <formula>$G$21="Modelo Não Calibrado - "&amp;SUM(A5:A18)&amp;" formas de energia não se encontram calibradas"</formula>
    </cfRule>
    <cfRule type="expression" dxfId="12" priority="3">
      <formula>$G$21="Modelo Não Calibrado - 1 forma de energia não se encontra calibrada"</formula>
    </cfRule>
    <cfRule type="expression" dxfId="11" priority="4">
      <formula>$G$21="Modelo Calibrado"</formula>
    </cfRule>
  </conditionalFormatting>
  <conditionalFormatting sqref="L5:L18">
    <cfRule type="expression" dxfId="10" priority="5">
      <formula>L5=" Forma de Energia Não Calibrada"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F2946-D7B6-427D-A954-C0432E693FB1}">
  <sheetPr codeName="Folha5"/>
  <dimension ref="B2:J40"/>
  <sheetViews>
    <sheetView showGridLines="0" zoomScale="55" zoomScaleNormal="55" workbookViewId="0">
      <selection activeCell="D14" sqref="D14"/>
    </sheetView>
  </sheetViews>
  <sheetFormatPr defaultColWidth="8.81640625" defaultRowHeight="20" customHeight="1" x14ac:dyDescent="0.35"/>
  <cols>
    <col min="1" max="1" width="3.6328125" style="7" customWidth="1"/>
    <col min="2" max="2" width="34.90625" style="16" customWidth="1"/>
    <col min="3" max="6" width="18.90625" style="7" customWidth="1"/>
    <col min="7" max="7" width="11" style="7" customWidth="1"/>
    <col min="8" max="9" width="18.90625" style="7" customWidth="1"/>
    <col min="10" max="10" width="11" style="7" customWidth="1"/>
    <col min="11" max="16384" width="8.81640625" style="7"/>
  </cols>
  <sheetData>
    <row r="2" spans="2:10" ht="20" customHeight="1" x14ac:dyDescent="0.35">
      <c r="B2" s="6" t="s">
        <v>27</v>
      </c>
    </row>
    <row r="3" spans="2:10" ht="20" customHeight="1" x14ac:dyDescent="0.35">
      <c r="B3" s="42" t="s">
        <v>5</v>
      </c>
      <c r="C3" s="59" t="s">
        <v>22</v>
      </c>
      <c r="D3" s="61"/>
      <c r="E3" s="59" t="s">
        <v>25</v>
      </c>
      <c r="F3" s="62"/>
      <c r="G3" s="61"/>
      <c r="H3" s="59" t="s">
        <v>16</v>
      </c>
      <c r="I3" s="62"/>
      <c r="J3" s="61"/>
    </row>
    <row r="4" spans="2:10" ht="20" customHeight="1" x14ac:dyDescent="0.35">
      <c r="B4" s="43"/>
      <c r="C4" s="9" t="s">
        <v>24</v>
      </c>
      <c r="D4" s="9" t="s">
        <v>28</v>
      </c>
      <c r="E4" s="9" t="s">
        <v>24</v>
      </c>
      <c r="F4" s="9" t="s">
        <v>28</v>
      </c>
      <c r="G4" s="9" t="s">
        <v>14</v>
      </c>
      <c r="H4" s="9" t="s">
        <v>24</v>
      </c>
      <c r="I4" s="9" t="s">
        <v>28</v>
      </c>
      <c r="J4" s="9" t="s">
        <v>14</v>
      </c>
    </row>
    <row r="5" spans="2:10" ht="20" customHeight="1" x14ac:dyDescent="0.35">
      <c r="B5" s="10" t="s">
        <v>32</v>
      </c>
      <c r="C5" s="28" t="str">
        <f>IF(Simulação!E5="","",Simulação!E5)</f>
        <v/>
      </c>
      <c r="D5" s="27"/>
      <c r="E5" s="28" t="str">
        <f>IF(Simulação!G5="","",Simulação!G5)</f>
        <v/>
      </c>
      <c r="F5" s="28" t="str">
        <f>IFERROR(IF(D5="","",VLOOKUP(B5,Listagens!$B$4:$C$17,2,0)*D5),"")</f>
        <v/>
      </c>
      <c r="G5" s="36" t="str">
        <f>IFERROR(IF(OR(E5="",F5=""),"",(F5-E5)/E5),"")</f>
        <v/>
      </c>
      <c r="H5" s="29" t="str">
        <f>IF(Simulação!J5="","",Simulação!J5)</f>
        <v/>
      </c>
      <c r="I5" s="29" t="str">
        <f>IFERROR(IF(D5="","",VLOOKUP(B5,Listagens!$B$4:$D$17,3,0)*F5/1000),"")</f>
        <v/>
      </c>
      <c r="J5" s="36" t="str">
        <f>IFERROR(IF(OR(H5="",I5=""),"",(I5-H5)/H5),"")</f>
        <v/>
      </c>
    </row>
    <row r="6" spans="2:10" ht="20" customHeight="1" x14ac:dyDescent="0.35">
      <c r="B6" s="10" t="s">
        <v>0</v>
      </c>
      <c r="C6" s="28" t="str">
        <f>IF(Simulação!E6="","",Simulação!E6)</f>
        <v/>
      </c>
      <c r="D6" s="27"/>
      <c r="E6" s="28" t="str">
        <f>IF(Simulação!G6="","",Simulação!G6)</f>
        <v/>
      </c>
      <c r="F6" s="28" t="str">
        <f>IFERROR(IF(D6="","",VLOOKUP(B6,Listagens!$B$4:$C$17,2,0)*D6),"")</f>
        <v/>
      </c>
      <c r="G6" s="36" t="str">
        <f t="shared" ref="G6:G18" si="0">IFERROR(IF(OR(E6="",F6=""),"",(F6-E6)/E6),"")</f>
        <v/>
      </c>
      <c r="H6" s="29" t="str">
        <f>IF(Simulação!J6="","",Simulação!J6)</f>
        <v/>
      </c>
      <c r="I6" s="29" t="str">
        <f>IFERROR(IF(D6="","",VLOOKUP(B6,Listagens!$B$4:$D$17,3,0)*F6/1000),"")</f>
        <v/>
      </c>
      <c r="J6" s="36" t="str">
        <f t="shared" ref="J6:J18" si="1">IFERROR(IF(OR(H6="",I6=""),"",(I6-H6)/H6),"")</f>
        <v/>
      </c>
    </row>
    <row r="7" spans="2:10" ht="20" customHeight="1" x14ac:dyDescent="0.35">
      <c r="B7" s="10" t="s">
        <v>33</v>
      </c>
      <c r="C7" s="28" t="str">
        <f>IF(Simulação!E7="","",Simulação!E7)</f>
        <v/>
      </c>
      <c r="D7" s="27"/>
      <c r="E7" s="28" t="str">
        <f>IF(Simulação!G7="","",Simulação!G7)</f>
        <v/>
      </c>
      <c r="F7" s="28" t="str">
        <f>IFERROR(IF(D7="","",VLOOKUP(B7,Listagens!$B$4:$C$17,2,0)*D7),"")</f>
        <v/>
      </c>
      <c r="G7" s="36" t="str">
        <f t="shared" si="0"/>
        <v/>
      </c>
      <c r="H7" s="29" t="str">
        <f>IF(Simulação!J7="","",Simulação!J7)</f>
        <v/>
      </c>
      <c r="I7" s="29" t="str">
        <f>IFERROR(IF(D7="","",VLOOKUP(B7,Listagens!$B$4:$D$17,3,0)*F7/1000),"")</f>
        <v/>
      </c>
      <c r="J7" s="36" t="str">
        <f t="shared" si="1"/>
        <v/>
      </c>
    </row>
    <row r="8" spans="2:10" ht="20" customHeight="1" x14ac:dyDescent="0.35">
      <c r="B8" s="10" t="s">
        <v>34</v>
      </c>
      <c r="C8" s="28" t="str">
        <f>IF(Simulação!E8="","",Simulação!E8)</f>
        <v/>
      </c>
      <c r="D8" s="27"/>
      <c r="E8" s="28" t="str">
        <f>IF(Simulação!G8="","",Simulação!G8)</f>
        <v/>
      </c>
      <c r="F8" s="28" t="str">
        <f>IFERROR(IF(D8="","",VLOOKUP(B8,Listagens!$B$4:$C$17,2,0)*D8),"")</f>
        <v/>
      </c>
      <c r="G8" s="36" t="str">
        <f t="shared" si="0"/>
        <v/>
      </c>
      <c r="H8" s="29" t="str">
        <f>IF(Simulação!J8="","",Simulação!J8)</f>
        <v/>
      </c>
      <c r="I8" s="29" t="str">
        <f>IFERROR(IF(D8="","",VLOOKUP(B8,Listagens!$B$4:$D$17,3,0)*F8/1000),"")</f>
        <v/>
      </c>
      <c r="J8" s="36" t="str">
        <f t="shared" si="1"/>
        <v/>
      </c>
    </row>
    <row r="9" spans="2:10" ht="20" customHeight="1" x14ac:dyDescent="0.35">
      <c r="B9" s="10" t="s">
        <v>6</v>
      </c>
      <c r="C9" s="28" t="str">
        <f>IF(Simulação!E9="","",Simulação!E9)</f>
        <v/>
      </c>
      <c r="D9" s="27"/>
      <c r="E9" s="28" t="str">
        <f>IF(Simulação!G9="","",Simulação!G9)</f>
        <v/>
      </c>
      <c r="F9" s="28" t="str">
        <f>IFERROR(IF(D9="","",VLOOKUP(B9,Listagens!$B$4:$C$17,2,0)*D9),"")</f>
        <v/>
      </c>
      <c r="G9" s="36" t="str">
        <f t="shared" si="0"/>
        <v/>
      </c>
      <c r="H9" s="29" t="str">
        <f>IF(Simulação!J9="","",Simulação!J9)</f>
        <v/>
      </c>
      <c r="I9" s="29" t="str">
        <f>IFERROR(IF(D9="","",VLOOKUP(B9,Listagens!$B$4:$D$17,3,0)*F9/1000),"")</f>
        <v/>
      </c>
      <c r="J9" s="36" t="str">
        <f t="shared" si="1"/>
        <v/>
      </c>
    </row>
    <row r="10" spans="2:10" ht="20" customHeight="1" x14ac:dyDescent="0.35">
      <c r="B10" s="10" t="s">
        <v>35</v>
      </c>
      <c r="C10" s="28" t="str">
        <f>IF(Simulação!E10="","",Simulação!E10)</f>
        <v/>
      </c>
      <c r="D10" s="27"/>
      <c r="E10" s="28" t="str">
        <f>IF(Simulação!G10="","",Simulação!G10)</f>
        <v/>
      </c>
      <c r="F10" s="28" t="str">
        <f>IFERROR(IF(D10="","",VLOOKUP(B10,Listagens!$B$4:$C$17,2,0)*D10),"")</f>
        <v/>
      </c>
      <c r="G10" s="36" t="str">
        <f t="shared" si="0"/>
        <v/>
      </c>
      <c r="H10" s="29" t="str">
        <f>IF(Simulação!J10="","",Simulação!J10)</f>
        <v/>
      </c>
      <c r="I10" s="29" t="str">
        <f>IFERROR(IF(D10="","",VLOOKUP(B10,Listagens!$B$4:$D$17,3,0)*F10/1000),"")</f>
        <v/>
      </c>
      <c r="J10" s="36" t="str">
        <f t="shared" si="1"/>
        <v/>
      </c>
    </row>
    <row r="11" spans="2:10" ht="20" customHeight="1" x14ac:dyDescent="0.35">
      <c r="B11" s="10" t="s">
        <v>1</v>
      </c>
      <c r="C11" s="28" t="str">
        <f>IF(Simulação!E11="","",Simulação!E11)</f>
        <v/>
      </c>
      <c r="D11" s="27"/>
      <c r="E11" s="28" t="str">
        <f>IF(Simulação!G11="","",Simulação!G11)</f>
        <v/>
      </c>
      <c r="F11" s="28" t="str">
        <f>IFERROR(IF(D11="","",VLOOKUP(B11,Listagens!$B$4:$C$17,2,0)*D11),"")</f>
        <v/>
      </c>
      <c r="G11" s="36" t="str">
        <f t="shared" si="0"/>
        <v/>
      </c>
      <c r="H11" s="29" t="str">
        <f>IF(Simulação!J11="","",Simulação!J11)</f>
        <v/>
      </c>
      <c r="I11" s="29" t="str">
        <f>IFERROR(IF(D11="","",VLOOKUP(B11,Listagens!$B$4:$D$17,3,0)*F11/1000),"")</f>
        <v/>
      </c>
      <c r="J11" s="36" t="str">
        <f t="shared" si="1"/>
        <v/>
      </c>
    </row>
    <row r="12" spans="2:10" ht="20" customHeight="1" x14ac:dyDescent="0.35">
      <c r="B12" s="10" t="s">
        <v>36</v>
      </c>
      <c r="C12" s="28" t="str">
        <f>IF(Simulação!E12="","",Simulação!E12)</f>
        <v/>
      </c>
      <c r="D12" s="27"/>
      <c r="E12" s="28" t="str">
        <f>IF(Simulação!G12="","",Simulação!G12)</f>
        <v/>
      </c>
      <c r="F12" s="28" t="str">
        <f>IFERROR(IF(D12="","",VLOOKUP(B12,Listagens!$B$4:$C$17,2,0)*D12),"")</f>
        <v/>
      </c>
      <c r="G12" s="36" t="str">
        <f t="shared" si="0"/>
        <v/>
      </c>
      <c r="H12" s="29" t="str">
        <f>IF(Simulação!J12="","",Simulação!J12)</f>
        <v/>
      </c>
      <c r="I12" s="29" t="str">
        <f>IFERROR(IF(D12="","",VLOOKUP(B12,Listagens!$B$4:$D$17,3,0)*F12/1000),"")</f>
        <v/>
      </c>
      <c r="J12" s="36" t="str">
        <f t="shared" si="1"/>
        <v/>
      </c>
    </row>
    <row r="13" spans="2:10" ht="20" customHeight="1" x14ac:dyDescent="0.35">
      <c r="B13" s="10" t="s">
        <v>37</v>
      </c>
      <c r="C13" s="28" t="str">
        <f>IF(Simulação!E13="","",Simulação!E13)</f>
        <v/>
      </c>
      <c r="D13" s="27"/>
      <c r="E13" s="28" t="str">
        <f>IF(Simulação!G13="","",Simulação!G13)</f>
        <v/>
      </c>
      <c r="F13" s="28" t="str">
        <f>IFERROR(IF(D13="","",VLOOKUP(B13,Listagens!$B$4:$C$17,2,0)*D13),"")</f>
        <v/>
      </c>
      <c r="G13" s="36" t="str">
        <f t="shared" si="0"/>
        <v/>
      </c>
      <c r="H13" s="29" t="str">
        <f>IF(Simulação!J13="","",Simulação!J13)</f>
        <v/>
      </c>
      <c r="I13" s="29" t="str">
        <f>IFERROR(IF(D13="","",VLOOKUP(B13,Listagens!$B$4:$D$17,3,0)*F13/1000),"")</f>
        <v/>
      </c>
      <c r="J13" s="36" t="str">
        <f t="shared" si="1"/>
        <v/>
      </c>
    </row>
    <row r="14" spans="2:10" ht="20" customHeight="1" x14ac:dyDescent="0.35">
      <c r="B14" s="10" t="s">
        <v>38</v>
      </c>
      <c r="C14" s="28" t="str">
        <f>IF(Simulação!E14="","",Simulação!E14)</f>
        <v/>
      </c>
      <c r="D14" s="27"/>
      <c r="E14" s="28" t="str">
        <f>IF(Simulação!G14="","",Simulação!G14)</f>
        <v/>
      </c>
      <c r="F14" s="28" t="str">
        <f>IFERROR(IF(D14="","",VLOOKUP(B14,Listagens!$B$4:$C$17,2,0)*D14),"")</f>
        <v/>
      </c>
      <c r="G14" s="36" t="str">
        <f t="shared" si="0"/>
        <v/>
      </c>
      <c r="H14" s="29" t="str">
        <f>IF(Simulação!J14="","",Simulação!J14)</f>
        <v/>
      </c>
      <c r="I14" s="29" t="str">
        <f>IFERROR(IF(D14="","",VLOOKUP(B14,Listagens!$B$4:$D$17,3,0)*F14/1000),"")</f>
        <v/>
      </c>
      <c r="J14" s="36" t="str">
        <f t="shared" si="1"/>
        <v/>
      </c>
    </row>
    <row r="15" spans="2:10" ht="20" customHeight="1" x14ac:dyDescent="0.35">
      <c r="B15" s="10" t="s">
        <v>39</v>
      </c>
      <c r="C15" s="28" t="str">
        <f>IF(Simulação!E15="","",Simulação!E15)</f>
        <v/>
      </c>
      <c r="D15" s="27"/>
      <c r="E15" s="28" t="str">
        <f>IF(Simulação!G15="","",Simulação!G15)</f>
        <v/>
      </c>
      <c r="F15" s="28" t="str">
        <f>IFERROR(IF(D15="","",VLOOKUP(B15,Listagens!$B$4:$C$17,2,0)*D15),"")</f>
        <v/>
      </c>
      <c r="G15" s="36" t="str">
        <f t="shared" si="0"/>
        <v/>
      </c>
      <c r="H15" s="29" t="str">
        <f>IF(Simulação!J15="","",Simulação!J15)</f>
        <v/>
      </c>
      <c r="I15" s="29" t="str">
        <f>IFERROR(IF(D15="","",VLOOKUP(B15,Listagens!$B$4:$D$17,3,0)*F15/1000),"")</f>
        <v/>
      </c>
      <c r="J15" s="36" t="str">
        <f t="shared" si="1"/>
        <v/>
      </c>
    </row>
    <row r="16" spans="2:10" ht="20" customHeight="1" x14ac:dyDescent="0.35">
      <c r="B16" s="10" t="s">
        <v>40</v>
      </c>
      <c r="C16" s="28" t="str">
        <f>IF(Simulação!E16="","",Simulação!E16)</f>
        <v/>
      </c>
      <c r="D16" s="27"/>
      <c r="E16" s="28" t="str">
        <f>IF(Simulação!G16="","",Simulação!G16)</f>
        <v/>
      </c>
      <c r="F16" s="28" t="str">
        <f>IFERROR(IF(D16="","",VLOOKUP(B16,Listagens!$B$4:$C$17,2,0)*D16),"")</f>
        <v/>
      </c>
      <c r="G16" s="36" t="str">
        <f t="shared" si="0"/>
        <v/>
      </c>
      <c r="H16" s="29" t="str">
        <f>IF(Simulação!J16="","",Simulação!J16)</f>
        <v/>
      </c>
      <c r="I16" s="29" t="str">
        <f>IFERROR(IF(D16="","",VLOOKUP(B16,Listagens!$B$4:$D$17,3,0)*F16/1000),"")</f>
        <v/>
      </c>
      <c r="J16" s="36" t="str">
        <f t="shared" si="1"/>
        <v/>
      </c>
    </row>
    <row r="17" spans="2:10" ht="20" customHeight="1" x14ac:dyDescent="0.35">
      <c r="B17" s="10" t="s">
        <v>41</v>
      </c>
      <c r="C17" s="28" t="str">
        <f>IF(Simulação!E17="","",Simulação!E17)</f>
        <v/>
      </c>
      <c r="D17" s="27"/>
      <c r="E17" s="28" t="str">
        <f>IF(Simulação!G17="","",Simulação!G17)</f>
        <v/>
      </c>
      <c r="F17" s="28" t="str">
        <f>IFERROR(IF(D17="","",VLOOKUP(B17,Listagens!$B$4:$C$17,2,0)*D17),"")</f>
        <v/>
      </c>
      <c r="G17" s="36" t="str">
        <f t="shared" si="0"/>
        <v/>
      </c>
      <c r="H17" s="29" t="str">
        <f>IF(Simulação!J17="","",Simulação!J17)</f>
        <v/>
      </c>
      <c r="I17" s="29" t="str">
        <f>IFERROR(IF(D17="","",VLOOKUP(B17,Listagens!$B$4:$D$17,3,0)*F17/1000),"")</f>
        <v/>
      </c>
      <c r="J17" s="36" t="str">
        <f t="shared" si="1"/>
        <v/>
      </c>
    </row>
    <row r="18" spans="2:10" ht="20" customHeight="1" x14ac:dyDescent="0.35">
      <c r="B18" s="10" t="s">
        <v>42</v>
      </c>
      <c r="C18" s="28" t="str">
        <f>IF(Simulação!E18="","",Simulação!E18)</f>
        <v/>
      </c>
      <c r="D18" s="27"/>
      <c r="E18" s="28" t="str">
        <f>IF(Simulação!G18="","",Simulação!G18)</f>
        <v/>
      </c>
      <c r="F18" s="28" t="str">
        <f>IFERROR(IF(D18="","",VLOOKUP(B18,Listagens!$B$4:$C$17,2,0)*D18),"")</f>
        <v/>
      </c>
      <c r="G18" s="36" t="str">
        <f t="shared" si="0"/>
        <v/>
      </c>
      <c r="H18" s="29" t="str">
        <f>IF(Simulação!J18="","",Simulação!J18)</f>
        <v/>
      </c>
      <c r="I18" s="29" t="str">
        <f>IFERROR(IF(D18="","",VLOOKUP(B18,Listagens!$B$4:$D$17,3,0)*F18/1000),"")</f>
        <v/>
      </c>
      <c r="J18" s="36" t="str">
        <f t="shared" si="1"/>
        <v/>
      </c>
    </row>
    <row r="19" spans="2:10" ht="20" customHeight="1" x14ac:dyDescent="0.35">
      <c r="B19" s="7"/>
      <c r="C19" s="21"/>
      <c r="D19" s="21" t="s">
        <v>26</v>
      </c>
      <c r="E19" s="22">
        <f>SUM(E5:E18)</f>
        <v>0</v>
      </c>
      <c r="F19" s="22">
        <f>SUM(F5:F18)</f>
        <v>0</v>
      </c>
      <c r="G19" s="37" t="str">
        <f t="shared" ref="G19" si="2">IFERROR(IF(OR(E19="",F19=""),"",(F19-E19)/E19),"")</f>
        <v/>
      </c>
      <c r="H19" s="23">
        <f>SUM(H5:H18)</f>
        <v>0</v>
      </c>
      <c r="I19" s="23">
        <f>SUM(I5:I18)</f>
        <v>0</v>
      </c>
      <c r="J19" s="37" t="str">
        <f t="shared" ref="J19" si="3">IFERROR(IF(OR(H19="",I19=""),"",(I19-H19)/H19),"")</f>
        <v/>
      </c>
    </row>
    <row r="20" spans="2:10" ht="20" customHeight="1" thickBot="1" x14ac:dyDescent="0.4">
      <c r="B20" s="7"/>
    </row>
    <row r="21" spans="2:10" ht="20" customHeight="1" thickBot="1" x14ac:dyDescent="0.4">
      <c r="B21" s="7"/>
      <c r="F21" s="56" t="str">
        <f>IF(Simulação!G21="","",Simulação!G21)</f>
        <v/>
      </c>
      <c r="G21" s="57"/>
      <c r="H21" s="57"/>
      <c r="I21" s="57"/>
      <c r="J21" s="58"/>
    </row>
    <row r="22" spans="2:10" ht="20" customHeight="1" x14ac:dyDescent="0.35">
      <c r="B22" s="7"/>
    </row>
    <row r="23" spans="2:10" ht="20" customHeight="1" x14ac:dyDescent="0.35">
      <c r="B23" s="7"/>
    </row>
    <row r="24" spans="2:10" ht="20" customHeight="1" x14ac:dyDescent="0.35">
      <c r="B24" s="7"/>
    </row>
    <row r="25" spans="2:10" ht="20" customHeight="1" x14ac:dyDescent="0.35">
      <c r="B25" s="7"/>
    </row>
    <row r="37" spans="2:2" ht="20" customHeight="1" x14ac:dyDescent="0.35">
      <c r="B37" s="24"/>
    </row>
    <row r="40" spans="2:2" ht="20" customHeight="1" x14ac:dyDescent="0.35">
      <c r="B40" s="25"/>
    </row>
  </sheetData>
  <sheetProtection algorithmName="SHA-512" hashValue="J5bvV948cx8XVwWkK0EmGMYaQDIY0ph0qKBMYvhV49mLehGFqPVZxq8/zEJOeFUSu02L0EWdVbH00wduAxGbUQ==" saltValue="6tFYgePDgVd98LRrnhmPCg==" spinCount="100000" sheet="1" selectLockedCells="1"/>
  <mergeCells count="5">
    <mergeCell ref="B3:B4"/>
    <mergeCell ref="E3:G3"/>
    <mergeCell ref="H3:J3"/>
    <mergeCell ref="C3:D3"/>
    <mergeCell ref="F21:J21"/>
  </mergeCells>
  <conditionalFormatting sqref="F21:J21">
    <cfRule type="expression" dxfId="9" priority="1" stopIfTrue="1">
      <formula>$F$21=""</formula>
    </cfRule>
    <cfRule type="expression" dxfId="8" priority="2">
      <formula>$F$21="Modelo Não Calibrado - "&amp;SUM(XFD5:XFD18)&amp;" formas de energia não se encontram calibradas"</formula>
    </cfRule>
    <cfRule type="expression" dxfId="7" priority="3">
      <formula>$F$21="Modelo Não Calibrado - 1 forma de energia não se encontra calibrada"</formula>
    </cfRule>
    <cfRule type="expression" dxfId="6" priority="4">
      <formula>$F$21="Modelo Calibrado"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37861-2F9F-41BE-9E1B-CBCEA50C5AD2}">
  <sheetPr codeName="Folha6"/>
  <dimension ref="B2:I14"/>
  <sheetViews>
    <sheetView showGridLines="0" topLeftCell="A7" zoomScaleNormal="100" workbookViewId="0">
      <selection activeCell="F19" sqref="F19"/>
    </sheetView>
  </sheetViews>
  <sheetFormatPr defaultColWidth="8.81640625" defaultRowHeight="20" customHeight="1" x14ac:dyDescent="0.35"/>
  <cols>
    <col min="1" max="1" width="3.6328125" style="7" customWidth="1"/>
    <col min="2" max="4" width="16.81640625" style="7" customWidth="1"/>
    <col min="5" max="5" width="3.6328125" style="7" customWidth="1"/>
    <col min="6" max="6" width="28.90625" style="7" customWidth="1"/>
    <col min="7" max="7" width="11.90625" style="7" customWidth="1"/>
    <col min="8" max="8" width="2.81640625" style="7" customWidth="1"/>
    <col min="9" max="9" width="24.1796875" style="7" customWidth="1"/>
    <col min="10" max="16384" width="8.81640625" style="7"/>
  </cols>
  <sheetData>
    <row r="2" spans="2:9" ht="20" customHeight="1" thickBot="1" x14ac:dyDescent="0.4">
      <c r="B2" s="6" t="s">
        <v>30</v>
      </c>
    </row>
    <row r="3" spans="2:9" ht="20" customHeight="1" x14ac:dyDescent="0.35">
      <c r="B3" s="59" t="s">
        <v>29</v>
      </c>
      <c r="C3" s="62"/>
      <c r="D3" s="61"/>
      <c r="F3" s="51" t="s">
        <v>59</v>
      </c>
      <c r="G3" s="66" t="str">
        <f>IF(OR(B5=0,C5=0,D5=0,C13=""),"",IF(C13&lt;=0,(1-(B5-(C5-D5))/B5),MM!G19*-1))</f>
        <v/>
      </c>
      <c r="I3" s="63" t="str">
        <f>IF(G3="","",IF(G3&gt;=0.04,"Meta alcançada",IF(G3&lt;0.04,"Meta Não Alcançada","")))</f>
        <v/>
      </c>
    </row>
    <row r="4" spans="2:9" ht="20" customHeight="1" x14ac:dyDescent="0.35">
      <c r="B4" s="9" t="s">
        <v>23</v>
      </c>
      <c r="C4" s="18" t="s">
        <v>24</v>
      </c>
      <c r="D4" s="18" t="s">
        <v>28</v>
      </c>
      <c r="F4" s="51"/>
      <c r="G4" s="66"/>
      <c r="I4" s="64"/>
    </row>
    <row r="5" spans="2:9" ht="20" customHeight="1" thickBot="1" x14ac:dyDescent="0.4">
      <c r="B5" s="19">
        <f>'Consumo real'!H8</f>
        <v>0</v>
      </c>
      <c r="C5" s="19">
        <f>Simulação!G19</f>
        <v>0</v>
      </c>
      <c r="D5" s="19">
        <f>MM!F19</f>
        <v>0</v>
      </c>
      <c r="F5" s="51"/>
      <c r="G5" s="66"/>
      <c r="I5" s="65"/>
    </row>
    <row r="7" spans="2:9" ht="20" customHeight="1" thickBot="1" x14ac:dyDescent="0.4">
      <c r="B7" s="6" t="s">
        <v>31</v>
      </c>
    </row>
    <row r="8" spans="2:9" ht="20" customHeight="1" x14ac:dyDescent="0.35">
      <c r="B8" s="59" t="s">
        <v>16</v>
      </c>
      <c r="C8" s="62"/>
      <c r="D8" s="61"/>
      <c r="F8" s="67" t="s">
        <v>60</v>
      </c>
      <c r="G8" s="66" t="str">
        <f>IF(OR(B10=0,C10=0,D10=0,C14=""),"",IF(C14&lt;=0,(1-(B10-(C10-D10))/B10),MM!J19*-1))</f>
        <v/>
      </c>
      <c r="I8" s="63" t="str">
        <f>IF(G8="","",IF(G8&gt;=0,"Meta alcançada",IF(G8&lt;0.04,"Meta Não Alcançada","")))</f>
        <v/>
      </c>
    </row>
    <row r="9" spans="2:9" ht="20" customHeight="1" x14ac:dyDescent="0.35">
      <c r="B9" s="9" t="s">
        <v>23</v>
      </c>
      <c r="C9" s="18" t="s">
        <v>24</v>
      </c>
      <c r="D9" s="18" t="s">
        <v>28</v>
      </c>
      <c r="F9" s="67"/>
      <c r="G9" s="66"/>
      <c r="I9" s="64"/>
    </row>
    <row r="10" spans="2:9" ht="20" customHeight="1" thickBot="1" x14ac:dyDescent="0.4">
      <c r="B10" s="30">
        <f>'Consumo real'!H11</f>
        <v>0</v>
      </c>
      <c r="C10" s="30">
        <f>Simulação!J19</f>
        <v>0</v>
      </c>
      <c r="D10" s="30">
        <f>MM!I19</f>
        <v>0</v>
      </c>
      <c r="F10" s="67"/>
      <c r="G10" s="66"/>
      <c r="I10" s="65"/>
    </row>
    <row r="12" spans="2:9" ht="20" customHeight="1" x14ac:dyDescent="0.35">
      <c r="B12" s="6" t="s">
        <v>61</v>
      </c>
      <c r="C12" s="21"/>
    </row>
    <row r="13" spans="2:9" ht="20" customHeight="1" x14ac:dyDescent="0.35">
      <c r="B13" s="35" t="s">
        <v>62</v>
      </c>
      <c r="C13" s="34" t="str">
        <f>IF(Simulação!H19="","",Simulação!H19)</f>
        <v/>
      </c>
    </row>
    <row r="14" spans="2:9" ht="20" customHeight="1" x14ac:dyDescent="0.35">
      <c r="B14" s="35" t="s">
        <v>9</v>
      </c>
      <c r="C14" s="34" t="str">
        <f>IF(Simulação!K19="","",Simulação!K19)</f>
        <v/>
      </c>
    </row>
  </sheetData>
  <sheetProtection algorithmName="SHA-512" hashValue="lbsBApaGeZZDvzjrlBBvjlP6LtNSSNAbheOKvfR8UHKfAsL4oukniWwoxQ+7Lu5+fh6dHEnt/GCZTkYFpU3kaA==" saltValue="XjyD00JSJLvHhGYsQW9hWg==" spinCount="100000" sheet="1" selectLockedCells="1" selectUnlockedCells="1"/>
  <mergeCells count="8">
    <mergeCell ref="I3:I5"/>
    <mergeCell ref="I8:I10"/>
    <mergeCell ref="B3:D3"/>
    <mergeCell ref="B8:D8"/>
    <mergeCell ref="F3:F5"/>
    <mergeCell ref="G3:G5"/>
    <mergeCell ref="F8:F10"/>
    <mergeCell ref="G8:G10"/>
  </mergeCells>
  <conditionalFormatting sqref="I3:I5">
    <cfRule type="expression" dxfId="5" priority="4">
      <formula>I3="Meta Alcançada"</formula>
    </cfRule>
    <cfRule type="expression" dxfId="4" priority="5">
      <formula>I3="Meta Não Alcançada"</formula>
    </cfRule>
    <cfRule type="expression" dxfId="3" priority="6">
      <formula>G3=""</formula>
    </cfRule>
  </conditionalFormatting>
  <conditionalFormatting sqref="I8:I10">
    <cfRule type="expression" dxfId="2" priority="1">
      <formula>I8="Meta Alcançada"</formula>
    </cfRule>
    <cfRule type="expression" dxfId="1" priority="2">
      <formula>I8="Meta Não Alcançada"</formula>
    </cfRule>
    <cfRule type="expression" dxfId="0" priority="3">
      <formula>G8=""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8B727-18AA-4163-91CE-F17E2AB2D915}">
  <dimension ref="B2:E7"/>
  <sheetViews>
    <sheetView showGridLines="0" showRowColHeaders="0" tabSelected="1" zoomScale="80" zoomScaleNormal="80" workbookViewId="0">
      <selection activeCell="E7" sqref="E7"/>
    </sheetView>
  </sheetViews>
  <sheetFormatPr defaultColWidth="8.81640625" defaultRowHeight="20.149999999999999" customHeight="1" x14ac:dyDescent="0.35"/>
  <cols>
    <col min="1" max="1" width="3.54296875" style="69" customWidth="1"/>
    <col min="2" max="2" width="10.453125" style="69" customWidth="1"/>
    <col min="3" max="3" width="20.54296875" style="69" customWidth="1"/>
    <col min="4" max="4" width="23" style="69" customWidth="1"/>
    <col min="5" max="5" width="63.1796875" style="69" customWidth="1"/>
    <col min="6" max="16384" width="8.81640625" style="69"/>
  </cols>
  <sheetData>
    <row r="2" spans="2:5" ht="20.149999999999999" customHeight="1" x14ac:dyDescent="0.35">
      <c r="B2" s="68" t="s">
        <v>63</v>
      </c>
    </row>
    <row r="3" spans="2:5" ht="20.149999999999999" customHeight="1" x14ac:dyDescent="0.35">
      <c r="B3" s="70" t="s">
        <v>64</v>
      </c>
      <c r="C3" s="70" t="s">
        <v>65</v>
      </c>
      <c r="D3" s="70" t="s">
        <v>66</v>
      </c>
      <c r="E3" s="70" t="s">
        <v>67</v>
      </c>
    </row>
    <row r="4" spans="2:5" ht="20.149999999999999" customHeight="1" x14ac:dyDescent="0.35">
      <c r="B4" s="71">
        <v>1</v>
      </c>
      <c r="C4" s="71" t="s">
        <v>69</v>
      </c>
      <c r="D4" s="72">
        <v>44784</v>
      </c>
      <c r="E4" s="71" t="s">
        <v>68</v>
      </c>
    </row>
    <row r="5" spans="2:5" ht="34.5" customHeight="1" x14ac:dyDescent="0.35">
      <c r="B5" s="71">
        <v>2</v>
      </c>
      <c r="C5" s="71" t="s">
        <v>70</v>
      </c>
      <c r="D5" s="72">
        <v>45482</v>
      </c>
      <c r="E5" s="73" t="s">
        <v>71</v>
      </c>
    </row>
    <row r="6" spans="2:5" ht="34.5" customHeight="1" x14ac:dyDescent="0.35">
      <c r="B6" s="71"/>
      <c r="C6" s="71"/>
      <c r="D6" s="72"/>
      <c r="E6" s="73"/>
    </row>
    <row r="7" spans="2:5" ht="34.5" customHeight="1" x14ac:dyDescent="0.35">
      <c r="B7" s="71"/>
      <c r="C7" s="71"/>
      <c r="D7" s="72"/>
      <c r="E7" s="73"/>
    </row>
  </sheetData>
  <sheetProtection algorithmName="SHA-512" hashValue="Fc2ByyQruIRZiJMUX7HKnv6Q5dJDjZvHESI2hSZGe0PirnD+xlqFegBD9vl2RH/gOstq7RsTp0lYAmAGQLLJLA==" saltValue="xZDIc8zyefBZZR9BVBeO6g==" spinCount="100000" sheet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9920FE758CBD4F8B1EEFAEF8ECA5F1" ma:contentTypeVersion="16" ma:contentTypeDescription="Criar um novo documento." ma:contentTypeScope="" ma:versionID="3a368735b268d254a01cb0e5da83fc24">
  <xsd:schema xmlns:xsd="http://www.w3.org/2001/XMLSchema" xmlns:xs="http://www.w3.org/2001/XMLSchema" xmlns:p="http://schemas.microsoft.com/office/2006/metadata/properties" xmlns:ns2="3caa8f83-11a0-485e-b123-655c5b49d767" xmlns:ns3="abc32081-1d0e-49db-a86f-2b493695990c" targetNamespace="http://schemas.microsoft.com/office/2006/metadata/properties" ma:root="true" ma:fieldsID="3796eead6dc3847d9622275cc7a7dbba" ns2:_="" ns3:_="">
    <xsd:import namespace="3caa8f83-11a0-485e-b123-655c5b49d767"/>
    <xsd:import namespace="abc32081-1d0e-49db-a86f-2b4936959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aa8f83-11a0-485e-b123-655c5b49d7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dc1b6544-dc39-4ee1-bb55-12c84fea8c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32081-1d0e-49db-a86f-2b493695990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6306c03-f544-4679-b964-ed0cbee94e00}" ma:internalName="TaxCatchAll" ma:showField="CatchAllData" ma:web="abc32081-1d0e-49db-a86f-2b4936959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c32081-1d0e-49db-a86f-2b493695990c" xsi:nil="true"/>
    <lcf76f155ced4ddcb4097134ff3c332f xmlns="3caa8f83-11a0-485e-b123-655c5b49d7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E0DD38-45C9-430D-A782-BB3BF775BD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2DD232C-A51F-4120-B272-9A3F7D19405A}"/>
</file>

<file path=customXml/itemProps3.xml><?xml version="1.0" encoding="utf-8"?>
<ds:datastoreItem xmlns:ds="http://schemas.openxmlformats.org/officeDocument/2006/customXml" ds:itemID="{43EB68F2-A387-466B-B344-D517E3B45792}">
  <ds:schemaRefs>
    <ds:schemaRef ds:uri="http://schemas.microsoft.com/office/2006/metadata/properties"/>
    <ds:schemaRef ds:uri="http://schemas.microsoft.com/office/infopath/2007/PartnerControls"/>
    <ds:schemaRef ds:uri="f8bbb4a5-b5df-48e5-bc73-c934bb65fef2"/>
    <ds:schemaRef ds:uri="19e6c068-3fd6-4745-94f6-fcd05ac1839a"/>
    <ds:schemaRef ds:uri="33ff0ce0-f2ed-4bbf-8744-4702e4935f15"/>
    <ds:schemaRef ds:uri="ab051183-eb7d-4a3e-98bc-448d796f636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7</vt:i4>
      </vt:variant>
      <vt:variant>
        <vt:lpstr>Intervalos com Nome</vt:lpstr>
      </vt:variant>
      <vt:variant>
        <vt:i4>1</vt:i4>
      </vt:variant>
    </vt:vector>
  </HeadingPairs>
  <TitlesOfParts>
    <vt:vector size="8" baseType="lpstr">
      <vt:lpstr>Listagens</vt:lpstr>
      <vt:lpstr>Início</vt:lpstr>
      <vt:lpstr>Consumo real</vt:lpstr>
      <vt:lpstr>Simulação</vt:lpstr>
      <vt:lpstr>MM</vt:lpstr>
      <vt:lpstr>Resumo</vt:lpstr>
      <vt:lpstr>Versões</vt:lpstr>
      <vt:lpstr>Classe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Mateus</dc:creator>
  <cp:lastModifiedBy>Matthew Goncalves</cp:lastModifiedBy>
  <dcterms:created xsi:type="dcterms:W3CDTF">2022-05-27T16:10:28Z</dcterms:created>
  <dcterms:modified xsi:type="dcterms:W3CDTF">2024-07-09T08:57:20Z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0x0101000F18544FEDA4EF4DA05F57BF66084C23</vt:lpwstr>
  </property>
  <property fmtid="{D5CDD505-2E9C-101B-9397-08002B2CF9AE}" pid="3" name="MediaServiceImageTags">
    <vt:lpwstr/>
  </property>
</Properties>
</file>