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ne.sharepoint.com/sites/OperaoTcnica301/Documentos Partilhados/General/32. NOTAS TÉCNICAS/01. NT-SCE-01 - Fotovoltaico/"/>
    </mc:Choice>
  </mc:AlternateContent>
  <xr:revisionPtr revIDLastSave="361" documentId="13_ncr:1_{CC74FB19-6A13-4EB5-B769-BF62688C2DC1}" xr6:coauthVersionLast="47" xr6:coauthVersionMax="47" xr10:uidLastSave="{3B2D072A-FC69-434D-8CE1-22274217546E}"/>
  <workbookProtection workbookAlgorithmName="SHA-512" workbookHashValue="s21+UEgzt6jHimUGdZ0uzVPafRGeuUpkqFwifODpsXqTUwrVSFk/FQQeoA4HlU5yhBFD1S2twZ+ueOPPMsKBvQ==" workbookSaltValue="jwp5AgwM+2fECtWoTR2sDQ==" workbookSpinCount="100000" lockStructure="1"/>
  <bookViews>
    <workbookView xWindow="-110" yWindow="-110" windowWidth="19420" windowHeight="10420" firstSheet="1" activeTab="1" xr2:uid="{500DB8C8-AED7-46A3-A593-36CA5BE9D340}"/>
  </bookViews>
  <sheets>
    <sheet name="Auxiliar" sheetId="2" state="hidden" r:id="rId1"/>
    <sheet name="Perfil de consumo" sheetId="3" r:id="rId2"/>
    <sheet name="Desagregação de consumos" sheetId="4" r:id="rId3"/>
    <sheet name="Versões" sheetId="5" r:id="rId4"/>
  </sheets>
  <definedNames>
    <definedName name="_xlnm._FilterDatabase" localSheetId="0" hidden="1">Auxiliar!$B$2:$C$310</definedName>
    <definedName name="Concelho">Auxiliar!$B$3:$B$310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3" l="1"/>
  <c r="U14" i="2"/>
  <c r="V14" i="2"/>
  <c r="W14" i="2"/>
  <c r="X14" i="2"/>
  <c r="Y14" i="2"/>
  <c r="AD14" i="2"/>
  <c r="AE14" i="2"/>
  <c r="AF14" i="2"/>
  <c r="C6" i="4"/>
  <c r="S11" i="3"/>
  <c r="AF16" i="2" s="1"/>
  <c r="R11" i="3"/>
  <c r="AE16" i="2" s="1"/>
  <c r="Q11" i="3"/>
  <c r="AD16" i="2" s="1"/>
  <c r="P11" i="3"/>
  <c r="AC16" i="2" s="1"/>
  <c r="O11" i="3"/>
  <c r="AB16" i="2" s="1"/>
  <c r="N11" i="3"/>
  <c r="AA16" i="2" s="1"/>
  <c r="M11" i="3"/>
  <c r="Z16" i="2" s="1"/>
  <c r="L11" i="3"/>
  <c r="Y16" i="2" s="1"/>
  <c r="K11" i="3"/>
  <c r="X16" i="2" s="1"/>
  <c r="J11" i="3"/>
  <c r="W16" i="2" s="1"/>
  <c r="I11" i="3"/>
  <c r="V16" i="2" s="1"/>
  <c r="H11" i="3"/>
  <c r="U16" i="2" s="1"/>
  <c r="S10" i="3"/>
  <c r="AF15" i="2" s="1"/>
  <c r="R10" i="3"/>
  <c r="AE15" i="2" s="1"/>
  <c r="Q10" i="3"/>
  <c r="AD15" i="2" s="1"/>
  <c r="P10" i="3"/>
  <c r="AC15" i="2" s="1"/>
  <c r="O10" i="3"/>
  <c r="AB15" i="2" s="1"/>
  <c r="N10" i="3"/>
  <c r="AA15" i="2" s="1"/>
  <c r="M10" i="3"/>
  <c r="Z15" i="2" s="1"/>
  <c r="L10" i="3"/>
  <c r="Y15" i="2" s="1"/>
  <c r="K10" i="3"/>
  <c r="X15" i="2" s="1"/>
  <c r="J10" i="3"/>
  <c r="W15" i="2" s="1"/>
  <c r="I10" i="3"/>
  <c r="V15" i="2" s="1"/>
  <c r="H10" i="3"/>
  <c r="U15" i="2" s="1"/>
  <c r="P9" i="3"/>
  <c r="AC14" i="2" s="1"/>
  <c r="O9" i="3"/>
  <c r="AB14" i="2" s="1"/>
  <c r="N9" i="3"/>
  <c r="AA14" i="2" s="1"/>
  <c r="M9" i="3"/>
  <c r="Z14" i="2" s="1"/>
  <c r="C17" i="3"/>
  <c r="C8" i="3"/>
  <c r="J3" i="2" s="1"/>
  <c r="L3" i="2" l="1"/>
  <c r="K3" i="2"/>
  <c r="M3" i="2"/>
  <c r="C10" i="3" l="1"/>
  <c r="E10" i="3" s="1"/>
  <c r="O3" i="2" s="1"/>
  <c r="U8" i="2" s="1"/>
  <c r="V8" i="2" l="1"/>
  <c r="Z8" i="2"/>
  <c r="M8" i="3" s="1"/>
  <c r="Z13" i="2" s="1"/>
  <c r="AD8" i="2"/>
  <c r="Y8" i="2"/>
  <c r="L8" i="3" s="1"/>
  <c r="Y13" i="2" s="1"/>
  <c r="AC8" i="2"/>
  <c r="P8" i="3" s="1"/>
  <c r="AC13" i="2" s="1"/>
  <c r="W8" i="2"/>
  <c r="AA8" i="2"/>
  <c r="N8" i="3" s="1"/>
  <c r="AA13" i="2" s="1"/>
  <c r="AE8" i="2"/>
  <c r="X8" i="2"/>
  <c r="AB8" i="2"/>
  <c r="O8" i="3" s="1"/>
  <c r="AB13" i="2" s="1"/>
  <c r="AF8" i="2"/>
  <c r="U20" i="2" l="1"/>
  <c r="AD11" i="2"/>
  <c r="X11" i="2"/>
  <c r="AF11" i="2"/>
  <c r="Y11" i="2"/>
  <c r="AB11" i="2"/>
  <c r="U11" i="2"/>
  <c r="Z11" i="2"/>
  <c r="AA11" i="2"/>
  <c r="W11" i="2"/>
  <c r="AE11" i="2"/>
  <c r="AC11" i="2"/>
  <c r="V11" i="2"/>
  <c r="N12" i="3"/>
  <c r="AA10" i="2" s="1"/>
  <c r="L12" i="3"/>
  <c r="Y10" i="2" s="1"/>
  <c r="O12" i="3"/>
  <c r="AB10" i="2" s="1"/>
  <c r="M12" i="3"/>
  <c r="Z10" i="2" s="1"/>
  <c r="P12" i="3"/>
  <c r="AC10" i="2" s="1"/>
  <c r="V21" i="2"/>
  <c r="L17" i="3" s="1"/>
  <c r="V22" i="2"/>
  <c r="L18" i="3" s="1"/>
  <c r="V20" i="2"/>
  <c r="L16" i="3" s="1"/>
  <c r="U22" i="2"/>
  <c r="U21" i="2"/>
  <c r="J8" i="3"/>
  <c r="W13" i="2" s="1"/>
  <c r="J7" i="4" l="1"/>
  <c r="H5" i="4"/>
  <c r="F5" i="4"/>
  <c r="J6" i="4"/>
  <c r="H6" i="4"/>
  <c r="F6" i="4"/>
  <c r="H4" i="4"/>
  <c r="J5" i="4"/>
  <c r="H7" i="4"/>
  <c r="F7" i="4"/>
  <c r="K8" i="3"/>
  <c r="Q8" i="3"/>
  <c r="R8" i="3"/>
  <c r="S8" i="3"/>
  <c r="H8" i="3"/>
  <c r="I8" i="3"/>
  <c r="W21" i="2"/>
  <c r="J17" i="3" s="1"/>
  <c r="M17" i="3" s="1"/>
  <c r="O17" i="3" s="1"/>
  <c r="J12" i="3"/>
  <c r="W10" i="2" s="1"/>
  <c r="L7" i="4" l="1"/>
  <c r="L5" i="4"/>
  <c r="L6" i="4"/>
  <c r="I7" i="4"/>
  <c r="I6" i="4"/>
  <c r="I4" i="4"/>
  <c r="I5" i="4"/>
  <c r="W20" i="3"/>
  <c r="X20" i="3" s="1"/>
  <c r="Y20" i="3" s="1"/>
  <c r="Z20" i="3" s="1"/>
  <c r="AA20" i="3" s="1"/>
  <c r="AB20" i="3" s="1"/>
  <c r="AC20" i="3" s="1"/>
  <c r="AD20" i="3" s="1"/>
  <c r="AE20" i="3" s="1"/>
  <c r="AF20" i="3" s="1"/>
  <c r="AG20" i="3" s="1"/>
  <c r="AH20" i="3" s="1"/>
  <c r="AI20" i="3" s="1"/>
  <c r="AJ20" i="3" s="1"/>
  <c r="AK20" i="3" s="1"/>
  <c r="AL20" i="3" s="1"/>
  <c r="AM20" i="3" s="1"/>
  <c r="AN20" i="3" s="1"/>
  <c r="AO20" i="3" s="1"/>
  <c r="AP20" i="3" s="1"/>
  <c r="AQ20" i="3" s="1"/>
  <c r="AR20" i="3" s="1"/>
  <c r="AS20" i="3" s="1"/>
  <c r="AT20" i="3" s="1"/>
  <c r="AF26" i="3"/>
  <c r="AB26" i="3"/>
  <c r="X26" i="3"/>
  <c r="AH26" i="3"/>
  <c r="Z26" i="3"/>
  <c r="AC26" i="3"/>
  <c r="AE26" i="3"/>
  <c r="AA26" i="3"/>
  <c r="W26" i="3"/>
  <c r="AD26" i="3"/>
  <c r="AG26" i="3"/>
  <c r="Y26" i="3"/>
  <c r="P5" i="4"/>
  <c r="P7" i="4"/>
  <c r="P6" i="4"/>
  <c r="P4" i="4"/>
  <c r="I12" i="3"/>
  <c r="V10" i="2" s="1"/>
  <c r="V13" i="2"/>
  <c r="Q12" i="3"/>
  <c r="AD10" i="2" s="1"/>
  <c r="AD13" i="2"/>
  <c r="H12" i="3"/>
  <c r="U10" i="2" s="1"/>
  <c r="W20" i="2" s="1"/>
  <c r="U13" i="2"/>
  <c r="S12" i="3"/>
  <c r="AF10" i="2" s="1"/>
  <c r="AF13" i="2"/>
  <c r="R12" i="3"/>
  <c r="AE10" i="2" s="1"/>
  <c r="AE13" i="2"/>
  <c r="K12" i="3"/>
  <c r="X10" i="2" s="1"/>
  <c r="X13" i="2"/>
  <c r="P17" i="3"/>
  <c r="J4" i="4" l="1"/>
  <c r="K4" i="4" s="1"/>
  <c r="W23" i="3"/>
  <c r="X23" i="3" s="1"/>
  <c r="Y23" i="3" s="1"/>
  <c r="Z23" i="3" s="1"/>
  <c r="AA23" i="3" s="1"/>
  <c r="AB23" i="3" s="1"/>
  <c r="AC23" i="3" s="1"/>
  <c r="AD23" i="3" s="1"/>
  <c r="AE23" i="3" s="1"/>
  <c r="AF23" i="3" s="1"/>
  <c r="AG23" i="3" s="1"/>
  <c r="AH23" i="3" s="1"/>
  <c r="AI23" i="3" s="1"/>
  <c r="AJ23" i="3" s="1"/>
  <c r="AK23" i="3" s="1"/>
  <c r="AL23" i="3" s="1"/>
  <c r="AM23" i="3" s="1"/>
  <c r="AN23" i="3" s="1"/>
  <c r="AO23" i="3" s="1"/>
  <c r="AP23" i="3" s="1"/>
  <c r="AQ23" i="3" s="1"/>
  <c r="AR23" i="3" s="1"/>
  <c r="AS23" i="3" s="1"/>
  <c r="AT23" i="3" s="1"/>
  <c r="J16" i="3"/>
  <c r="M16" i="3" s="1"/>
  <c r="O16" i="3" s="1"/>
  <c r="W7" i="3" s="1"/>
  <c r="X7" i="3" s="1"/>
  <c r="Y7" i="3" s="1"/>
  <c r="Z7" i="3" s="1"/>
  <c r="AA7" i="3" s="1"/>
  <c r="AB7" i="3" s="1"/>
  <c r="AC7" i="3" s="1"/>
  <c r="AD7" i="3" s="1"/>
  <c r="AE7" i="3" s="1"/>
  <c r="AF7" i="3" s="1"/>
  <c r="AG7" i="3" s="1"/>
  <c r="AH7" i="3" s="1"/>
  <c r="AI7" i="3" s="1"/>
  <c r="AJ7" i="3" s="1"/>
  <c r="AK7" i="3" s="1"/>
  <c r="AL7" i="3" s="1"/>
  <c r="AM7" i="3" s="1"/>
  <c r="AN7" i="3" s="1"/>
  <c r="AO7" i="3" s="1"/>
  <c r="AP7" i="3" s="1"/>
  <c r="AQ7" i="3" s="1"/>
  <c r="AR7" i="3" s="1"/>
  <c r="AS7" i="3" s="1"/>
  <c r="AT7" i="3" s="1"/>
  <c r="W22" i="2"/>
  <c r="J18" i="3" s="1"/>
  <c r="M18" i="3" s="1"/>
  <c r="O18" i="3" s="1"/>
  <c r="W33" i="3" s="1"/>
  <c r="Q6" i="4"/>
  <c r="F4" i="4"/>
  <c r="Q5" i="4" l="1"/>
  <c r="Q4" i="4"/>
  <c r="Q7" i="4"/>
  <c r="K7" i="4"/>
  <c r="K5" i="4"/>
  <c r="K6" i="4"/>
  <c r="O4" i="4"/>
  <c r="L4" i="4"/>
  <c r="P18" i="3"/>
  <c r="G4" i="4"/>
  <c r="G5" i="4"/>
  <c r="G7" i="4"/>
  <c r="G6" i="4"/>
  <c r="Z39" i="3"/>
  <c r="AH39" i="3"/>
  <c r="P16" i="3"/>
  <c r="Y39" i="3"/>
  <c r="AE13" i="3"/>
  <c r="AG39" i="3"/>
  <c r="AH13" i="3"/>
  <c r="X13" i="3"/>
  <c r="W39" i="3"/>
  <c r="X39" i="3"/>
  <c r="W13" i="3"/>
  <c r="AB13" i="3"/>
  <c r="AE39" i="3"/>
  <c r="AB39" i="3"/>
  <c r="Z13" i="3"/>
  <c r="AF39" i="3"/>
  <c r="X33" i="3"/>
  <c r="Y33" i="3" s="1"/>
  <c r="Z33" i="3" s="1"/>
  <c r="AA33" i="3" s="1"/>
  <c r="AB33" i="3" s="1"/>
  <c r="AC33" i="3" s="1"/>
  <c r="AD33" i="3" s="1"/>
  <c r="AE33" i="3" s="1"/>
  <c r="AF33" i="3" s="1"/>
  <c r="AG33" i="3" s="1"/>
  <c r="AH33" i="3" s="1"/>
  <c r="AI33" i="3" s="1"/>
  <c r="AJ33" i="3" s="1"/>
  <c r="AK33" i="3" s="1"/>
  <c r="AL33" i="3" s="1"/>
  <c r="AM33" i="3" s="1"/>
  <c r="AN33" i="3" s="1"/>
  <c r="AO33" i="3" s="1"/>
  <c r="AP33" i="3" s="1"/>
  <c r="AQ33" i="3" s="1"/>
  <c r="AR33" i="3" s="1"/>
  <c r="AS33" i="3" s="1"/>
  <c r="AT33" i="3" s="1"/>
  <c r="W36" i="3"/>
  <c r="X36" i="3" s="1"/>
  <c r="Y36" i="3" s="1"/>
  <c r="Z36" i="3" s="1"/>
  <c r="AA36" i="3" s="1"/>
  <c r="AB36" i="3" s="1"/>
  <c r="AC36" i="3" s="1"/>
  <c r="AD36" i="3" s="1"/>
  <c r="AE36" i="3" s="1"/>
  <c r="AF36" i="3" s="1"/>
  <c r="AG36" i="3" s="1"/>
  <c r="AH36" i="3" s="1"/>
  <c r="AI36" i="3" s="1"/>
  <c r="AJ36" i="3" s="1"/>
  <c r="AK36" i="3" s="1"/>
  <c r="AL36" i="3" s="1"/>
  <c r="AM36" i="3" s="1"/>
  <c r="AN36" i="3" s="1"/>
  <c r="AO36" i="3" s="1"/>
  <c r="AP36" i="3" s="1"/>
  <c r="AQ36" i="3" s="1"/>
  <c r="AR36" i="3" s="1"/>
  <c r="AS36" i="3" s="1"/>
  <c r="AT36" i="3" s="1"/>
  <c r="AG13" i="3"/>
  <c r="AC13" i="3"/>
  <c r="AC39" i="3"/>
  <c r="AA39" i="3"/>
  <c r="AD39" i="3"/>
  <c r="AF13" i="3"/>
  <c r="Y13" i="3"/>
  <c r="AA13" i="3"/>
  <c r="AD13" i="3"/>
  <c r="W10" i="3"/>
  <c r="X10" i="3" s="1"/>
  <c r="Y10" i="3" s="1"/>
  <c r="Z10" i="3" s="1"/>
  <c r="AA10" i="3" s="1"/>
  <c r="AB10" i="3" s="1"/>
  <c r="AC10" i="3" s="1"/>
  <c r="AD10" i="3" s="1"/>
  <c r="AE10" i="3" s="1"/>
  <c r="AF10" i="3" s="1"/>
  <c r="AG10" i="3" s="1"/>
  <c r="AH10" i="3" s="1"/>
  <c r="AI10" i="3" s="1"/>
  <c r="AJ10" i="3" s="1"/>
  <c r="AK10" i="3" s="1"/>
  <c r="AL10" i="3" s="1"/>
  <c r="AM10" i="3" s="1"/>
  <c r="AN10" i="3" s="1"/>
  <c r="AO10" i="3" s="1"/>
  <c r="AP10" i="3" s="1"/>
  <c r="AQ10" i="3" s="1"/>
  <c r="AR10" i="3" s="1"/>
  <c r="AS10" i="3" s="1"/>
  <c r="AT10" i="3" s="1"/>
  <c r="O5" i="4"/>
  <c r="R5" i="4" s="1"/>
  <c r="O7" i="4"/>
  <c r="O6" i="4"/>
  <c r="R6" i="4" s="1"/>
  <c r="R4" i="4" l="1"/>
  <c r="S4" i="4" s="1"/>
  <c r="R7" i="4"/>
  <c r="S7" i="4" s="1"/>
  <c r="S6" i="4"/>
  <c r="S5" i="4"/>
  <c r="L8" i="4"/>
  <c r="R8" i="4" l="1"/>
  <c r="S8" i="4" s="1"/>
</calcChain>
</file>

<file path=xl/sharedStrings.xml><?xml version="1.0" encoding="utf-8"?>
<sst xmlns="http://schemas.openxmlformats.org/spreadsheetml/2006/main" count="939" uniqueCount="441">
  <si>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</si>
  <si>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</si>
  <si>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</si>
  <si>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</si>
  <si>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</si>
  <si>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</si>
  <si>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</si>
  <si>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</si>
  <si>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</si>
  <si>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</si>
  <si>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</si>
  <si>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</si>
  <si>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</si>
  <si>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</si>
  <si>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Simulação 1</t>
  </si>
  <si>
    <t>Simulação 2</t>
  </si>
  <si>
    <t>Simulação 3</t>
  </si>
  <si>
    <t>Consumo</t>
  </si>
  <si>
    <t>Aquecimento</t>
  </si>
  <si>
    <t>Arrefecimento</t>
  </si>
  <si>
    <t>AQS</t>
  </si>
  <si>
    <t>Ventilação</t>
  </si>
  <si>
    <t>Aquec.</t>
  </si>
  <si>
    <t>Arref.</t>
  </si>
  <si>
    <t>Concelho</t>
  </si>
  <si>
    <t>NUTS III</t>
  </si>
  <si>
    <t>Abrantes</t>
  </si>
  <si>
    <t>Médio Tejo</t>
  </si>
  <si>
    <t>Zref</t>
  </si>
  <si>
    <t>M</t>
  </si>
  <si>
    <t>Águeda</t>
  </si>
  <si>
    <t>Baixo Vouga</t>
  </si>
  <si>
    <t>Ref</t>
  </si>
  <si>
    <t>a</t>
  </si>
  <si>
    <t>Aguiar da Beira</t>
  </si>
  <si>
    <t>Dão-Lafões</t>
  </si>
  <si>
    <t>Alandroal</t>
  </si>
  <si>
    <t>Alentejo Central</t>
  </si>
  <si>
    <t>Albergaria-a-Velha</t>
  </si>
  <si>
    <t>Alentejo Litoral</t>
  </si>
  <si>
    <t>Albufeira</t>
  </si>
  <si>
    <t>Algarve</t>
  </si>
  <si>
    <t>Alcácer do Sal</t>
  </si>
  <si>
    <t>Alto Alentejo</t>
  </si>
  <si>
    <t>Alcanena</t>
  </si>
  <si>
    <t>Alto Trás-os-Montes</t>
  </si>
  <si>
    <t>Alcobaça</t>
  </si>
  <si>
    <t>Oeste</t>
  </si>
  <si>
    <t>Ave</t>
  </si>
  <si>
    <t>Alcochete</t>
  </si>
  <si>
    <t>Península de Setúbal</t>
  </si>
  <si>
    <t>Baixo Alentejo</t>
  </si>
  <si>
    <t>Alcoutim</t>
  </si>
  <si>
    <t>Alenquer</t>
  </si>
  <si>
    <t>Alfândega da Fé</t>
  </si>
  <si>
    <t>Beira Interior Norte</t>
  </si>
  <si>
    <t>Alijó</t>
  </si>
  <si>
    <t>Douro</t>
  </si>
  <si>
    <t>Beira Interior Sul</t>
  </si>
  <si>
    <t>Aljezur</t>
  </si>
  <si>
    <t>Cávado</t>
  </si>
  <si>
    <t>Aljustrel</t>
  </si>
  <si>
    <t>Cova da Beira</t>
  </si>
  <si>
    <t>Almada</t>
  </si>
  <si>
    <t>Almeida</t>
  </si>
  <si>
    <t>Almeirim</t>
  </si>
  <si>
    <t>Lezíria do Tejo</t>
  </si>
  <si>
    <t>Entre Douro e Vouga</t>
  </si>
  <si>
    <t>Almodôvar</t>
  </si>
  <si>
    <t>Grande Lisboa</t>
  </si>
  <si>
    <t>Alpiarça</t>
  </si>
  <si>
    <t>Grande Porto</t>
  </si>
  <si>
    <t>Alter do Chão</t>
  </si>
  <si>
    <t>Alvaiázere</t>
  </si>
  <si>
    <t>Pinhal Interior Norte</t>
  </si>
  <si>
    <t>Alvito</t>
  </si>
  <si>
    <t>Minho-Lima</t>
  </si>
  <si>
    <t>Amadora</t>
  </si>
  <si>
    <t>Amarante</t>
  </si>
  <si>
    <t>Tâmega</t>
  </si>
  <si>
    <t>Amares</t>
  </si>
  <si>
    <t>Anadia</t>
  </si>
  <si>
    <t>Pinhal Interior Sul</t>
  </si>
  <si>
    <t>Angra do Heroísmo</t>
  </si>
  <si>
    <t>RA dos Açores</t>
  </si>
  <si>
    <t>Pinhal Litoral</t>
  </si>
  <si>
    <t>Ansião</t>
  </si>
  <si>
    <t>RA da Madeira</t>
  </si>
  <si>
    <t>Arcos de Valdevez</t>
  </si>
  <si>
    <t>Arganil</t>
  </si>
  <si>
    <t>Serra da Estrela</t>
  </si>
  <si>
    <t>Armamar</t>
  </si>
  <si>
    <t>Arouca</t>
  </si>
  <si>
    <t>Arraiolos</t>
  </si>
  <si>
    <t>Arronches</t>
  </si>
  <si>
    <t>Arruda dos Vinhos</t>
  </si>
  <si>
    <t>Aveiro</t>
  </si>
  <si>
    <t>Avis</t>
  </si>
  <si>
    <t>Azambuja</t>
  </si>
  <si>
    <t>Baião</t>
  </si>
  <si>
    <t>Barcelos</t>
  </si>
  <si>
    <t>Barrancos</t>
  </si>
  <si>
    <t>Barreiro</t>
  </si>
  <si>
    <t>Batalha</t>
  </si>
  <si>
    <t>Beja</t>
  </si>
  <si>
    <t>Belmonte</t>
  </si>
  <si>
    <t>Benavente</t>
  </si>
  <si>
    <t>Bombarral</t>
  </si>
  <si>
    <t>Borba</t>
  </si>
  <si>
    <t>Boticas</t>
  </si>
  <si>
    <t>Braga</t>
  </si>
  <si>
    <t>Bragança</t>
  </si>
  <si>
    <t>Cabeceiras de Basto</t>
  </si>
  <si>
    <t>Cadaval</t>
  </si>
  <si>
    <t>Caldas da Rainha</t>
  </si>
  <si>
    <t>Câmara de Lobos</t>
  </si>
  <si>
    <t>Caminha</t>
  </si>
  <si>
    <t>Campo Maior</t>
  </si>
  <si>
    <t>Cantanhede</t>
  </si>
  <si>
    <t>Baixo Mondego</t>
  </si>
  <si>
    <t>Carrazeda de Ansiães</t>
  </si>
  <si>
    <t>Carregal do Sal</t>
  </si>
  <si>
    <t>Cartaxo</t>
  </si>
  <si>
    <t>Cascais</t>
  </si>
  <si>
    <t>Castanheira de Pera</t>
  </si>
  <si>
    <t>Castelo Branco</t>
  </si>
  <si>
    <t>Castelo de Paiva</t>
  </si>
  <si>
    <t>Castelo de Vide</t>
  </si>
  <si>
    <t>Castro Daire</t>
  </si>
  <si>
    <t>Castro Marim</t>
  </si>
  <si>
    <t>Castro Verde</t>
  </si>
  <si>
    <t>Celorico da Beira</t>
  </si>
  <si>
    <t>Celorico de Basto</t>
  </si>
  <si>
    <t>Chamusca</t>
  </si>
  <si>
    <t>Chaves</t>
  </si>
  <si>
    <t>Cinfães</t>
  </si>
  <si>
    <t>Coimbra</t>
  </si>
  <si>
    <t>Condeixa-a-Nova</t>
  </si>
  <si>
    <t>Constância</t>
  </si>
  <si>
    <t>Coruche</t>
  </si>
  <si>
    <t>Covilhã</t>
  </si>
  <si>
    <t>Crato</t>
  </si>
  <si>
    <t>Cuba</t>
  </si>
  <si>
    <t>Elvas</t>
  </si>
  <si>
    <t>Entroncamento</t>
  </si>
  <si>
    <t>Espinho</t>
  </si>
  <si>
    <t>Esposende</t>
  </si>
  <si>
    <t>Estarreja</t>
  </si>
  <si>
    <t>Estremoz</t>
  </si>
  <si>
    <t>Évora</t>
  </si>
  <si>
    <t>Fafe</t>
  </si>
  <si>
    <t>Faro</t>
  </si>
  <si>
    <t>Felgueiras</t>
  </si>
  <si>
    <t>Ferreira do Alentejo</t>
  </si>
  <si>
    <t>Ferreira do Zêzere</t>
  </si>
  <si>
    <t>Figueira da Foz</t>
  </si>
  <si>
    <t>Figueira de Castelo Rodrigo</t>
  </si>
  <si>
    <t>Figueiró dos Vinhos</t>
  </si>
  <si>
    <t>Fornos de Algodres</t>
  </si>
  <si>
    <t>Freixo de Espada à Cinta</t>
  </si>
  <si>
    <t>Fronteira</t>
  </si>
  <si>
    <t>Funchal</t>
  </si>
  <si>
    <t>Fundão</t>
  </si>
  <si>
    <t>Gavião</t>
  </si>
  <si>
    <t>Góis</t>
  </si>
  <si>
    <t>Golegã</t>
  </si>
  <si>
    <t>Gondomar</t>
  </si>
  <si>
    <t>Gouveia</t>
  </si>
  <si>
    <t>Grândola</t>
  </si>
  <si>
    <t>Guarda</t>
  </si>
  <si>
    <t>Guimarães</t>
  </si>
  <si>
    <t>Horta</t>
  </si>
  <si>
    <t>Idanha-a-Nova</t>
  </si>
  <si>
    <t>Ílhavo</t>
  </si>
  <si>
    <t>Lagos</t>
  </si>
  <si>
    <t>Lajes das Flores</t>
  </si>
  <si>
    <t>Lajes do Pico</t>
  </si>
  <si>
    <t>Lamego</t>
  </si>
  <si>
    <t>Leiria</t>
  </si>
  <si>
    <t>Lisboa</t>
  </si>
  <si>
    <t>Loulé</t>
  </si>
  <si>
    <t>Loures</t>
  </si>
  <si>
    <t>Lourinhã</t>
  </si>
  <si>
    <t>Lousã</t>
  </si>
  <si>
    <t>Lousada</t>
  </si>
  <si>
    <t>Mação</t>
  </si>
  <si>
    <t>Macedo de Cavaleiros</t>
  </si>
  <si>
    <t>Machico</t>
  </si>
  <si>
    <t>Madalena</t>
  </si>
  <si>
    <t>Mafra</t>
  </si>
  <si>
    <t>Maia</t>
  </si>
  <si>
    <t>Mangualde</t>
  </si>
  <si>
    <t>Manteigas</t>
  </si>
  <si>
    <t>Marco de Canaveses</t>
  </si>
  <si>
    <t>Marinha Grande</t>
  </si>
  <si>
    <t>Marvão</t>
  </si>
  <si>
    <t>Matosinhos</t>
  </si>
  <si>
    <t>Mealhada</t>
  </si>
  <si>
    <t>Mêda</t>
  </si>
  <si>
    <t>Melgaço</t>
  </si>
  <si>
    <t>Mértola</t>
  </si>
  <si>
    <t>Mesão Frio</t>
  </si>
  <si>
    <t>Mira</t>
  </si>
  <si>
    <t>Miranda do Corvo</t>
  </si>
  <si>
    <t>Miranda do Douro</t>
  </si>
  <si>
    <t>Mirandela</t>
  </si>
  <si>
    <t>Mogadouro</t>
  </si>
  <si>
    <t>Moimenta da Beira</t>
  </si>
  <si>
    <t>Moita</t>
  </si>
  <si>
    <t>Monção</t>
  </si>
  <si>
    <t>Monchique</t>
  </si>
  <si>
    <t>Mondim de Basto</t>
  </si>
  <si>
    <t>Monforte</t>
  </si>
  <si>
    <t>Montalegre</t>
  </si>
  <si>
    <t>Montemor-o-Novo</t>
  </si>
  <si>
    <t>Montemor-o-Velho</t>
  </si>
  <si>
    <t>Montijo</t>
  </si>
  <si>
    <t>Mora</t>
  </si>
  <si>
    <t>Mortágua</t>
  </si>
  <si>
    <t>Moura</t>
  </si>
  <si>
    <t>Mourão</t>
  </si>
  <si>
    <t>Murça</t>
  </si>
  <si>
    <t>Murtosa</t>
  </si>
  <si>
    <t>Nazaré</t>
  </si>
  <si>
    <t>Nelas</t>
  </si>
  <si>
    <t>Nisa</t>
  </si>
  <si>
    <t>Nordeste</t>
  </si>
  <si>
    <t>Óbidos</t>
  </si>
  <si>
    <t>Odemira</t>
  </si>
  <si>
    <t>Odivelas</t>
  </si>
  <si>
    <t>Oeiras</t>
  </si>
  <si>
    <t>Oleiros</t>
  </si>
  <si>
    <t>Olhão</t>
  </si>
  <si>
    <t>Oliveira de Azeméis</t>
  </si>
  <si>
    <t>Oliveira de Frades</t>
  </si>
  <si>
    <t>Oliveira do Bairro</t>
  </si>
  <si>
    <t>Oliveira do Hospital</t>
  </si>
  <si>
    <t>Ourém</t>
  </si>
  <si>
    <t>Ourique</t>
  </si>
  <si>
    <t>Ovar</t>
  </si>
  <si>
    <t>Paços de Ferreira</t>
  </si>
  <si>
    <t>Palmela</t>
  </si>
  <si>
    <t>Pampilhosa da Serra</t>
  </si>
  <si>
    <t>Paredes</t>
  </si>
  <si>
    <t>Paredes de Coura</t>
  </si>
  <si>
    <t>Pedrógão Grande</t>
  </si>
  <si>
    <t>Penacova</t>
  </si>
  <si>
    <t>Penafiel</t>
  </si>
  <si>
    <t>Penalva do Castelo</t>
  </si>
  <si>
    <t>Penamacor</t>
  </si>
  <si>
    <t>Penedono</t>
  </si>
  <si>
    <t>Penela</t>
  </si>
  <si>
    <t>Peniche</t>
  </si>
  <si>
    <t>Peso da Régua</t>
  </si>
  <si>
    <t>Pinhel</t>
  </si>
  <si>
    <t>Pombal</t>
  </si>
  <si>
    <t>Ponta Delgada</t>
  </si>
  <si>
    <t>Ponta do Sol</t>
  </si>
  <si>
    <t>Ponte da Barca</t>
  </si>
  <si>
    <t>Ponte de Lima</t>
  </si>
  <si>
    <t>Ponte de Sôr</t>
  </si>
  <si>
    <t>Portalegre</t>
  </si>
  <si>
    <t>Portel</t>
  </si>
  <si>
    <t>Portimão</t>
  </si>
  <si>
    <t>Porto</t>
  </si>
  <si>
    <t>Porto de Mós</t>
  </si>
  <si>
    <t>Porto Moniz</t>
  </si>
  <si>
    <t>Porto Santo</t>
  </si>
  <si>
    <t>Póvoa de Lanhoso</t>
  </si>
  <si>
    <t>Póvoa de Varzim</t>
  </si>
  <si>
    <t>Povoação</t>
  </si>
  <si>
    <t>Praia da Vitória</t>
  </si>
  <si>
    <t>Proença-a-Nova</t>
  </si>
  <si>
    <t>Redondo</t>
  </si>
  <si>
    <t>Reguengos de Monsaraz</t>
  </si>
  <si>
    <t>Resende</t>
  </si>
  <si>
    <t>Ribeira Brava</t>
  </si>
  <si>
    <t>Ribeira de Pena</t>
  </si>
  <si>
    <t>Ribeira Grande</t>
  </si>
  <si>
    <t>Rio Maior</t>
  </si>
  <si>
    <t>S. Brás de Alportel</t>
  </si>
  <si>
    <t>Sabrosa</t>
  </si>
  <si>
    <t>Sabugal</t>
  </si>
  <si>
    <t>Salvaterra de Magos</t>
  </si>
  <si>
    <t>Santa Comba Dão</t>
  </si>
  <si>
    <t>Santa Cruz</t>
  </si>
  <si>
    <t>Santa Cruz da Graciosa</t>
  </si>
  <si>
    <t>Santa Cruz das Flores</t>
  </si>
  <si>
    <t>Santa Maria da Feira</t>
  </si>
  <si>
    <t>Santa Marta de Penaguião</t>
  </si>
  <si>
    <t>Santana</t>
  </si>
  <si>
    <t>Santarém</t>
  </si>
  <si>
    <t>Santiago do Cacém</t>
  </si>
  <si>
    <t>Santo Tirso</t>
  </si>
  <si>
    <t>São João da Madeira</t>
  </si>
  <si>
    <t>São João da Pesqueira</t>
  </si>
  <si>
    <t>São Pedro do Sul</t>
  </si>
  <si>
    <t>São Roque do Pico</t>
  </si>
  <si>
    <t>São Vicente</t>
  </si>
  <si>
    <t>Sardoal</t>
  </si>
  <si>
    <t>Sátão</t>
  </si>
  <si>
    <t>Seia</t>
  </si>
  <si>
    <t>Seixal</t>
  </si>
  <si>
    <t>Sernancelhe</t>
  </si>
  <si>
    <t>Serpa</t>
  </si>
  <si>
    <t>Sertã</t>
  </si>
  <si>
    <t>Sesimbra</t>
  </si>
  <si>
    <t>Setúbal</t>
  </si>
  <si>
    <t>Sever do Vouga</t>
  </si>
  <si>
    <t>Silves</t>
  </si>
  <si>
    <t>Sines</t>
  </si>
  <si>
    <t>Sintra</t>
  </si>
  <si>
    <t>Sobral de Monte Agraço</t>
  </si>
  <si>
    <t>Soure</t>
  </si>
  <si>
    <t>Sousel</t>
  </si>
  <si>
    <t>Tábua</t>
  </si>
  <si>
    <t>Tabuaço</t>
  </si>
  <si>
    <t>Tarouca</t>
  </si>
  <si>
    <t>Tavira</t>
  </si>
  <si>
    <t>Terras de Bouro</t>
  </si>
  <si>
    <t>Tomar</t>
  </si>
  <si>
    <t>Tondela</t>
  </si>
  <si>
    <t>Torre de Moncorvo</t>
  </si>
  <si>
    <t>Torres Novas</t>
  </si>
  <si>
    <t>Torres Vedras</t>
  </si>
  <si>
    <t>Trancoso</t>
  </si>
  <si>
    <t>Trofa</t>
  </si>
  <si>
    <t>Vagos</t>
  </si>
  <si>
    <t>Vale de Cambra</t>
  </si>
  <si>
    <t>Valença</t>
  </si>
  <si>
    <t>Valongo</t>
  </si>
  <si>
    <t>Valpaços</t>
  </si>
  <si>
    <t>Velas</t>
  </si>
  <si>
    <t>Vendas Novas</t>
  </si>
  <si>
    <t>Viana do Alentejo</t>
  </si>
  <si>
    <t>Viana do Castelo</t>
  </si>
  <si>
    <t>Vidigueira</t>
  </si>
  <si>
    <t>Vieira do Minho</t>
  </si>
  <si>
    <t>Vila de Rei</t>
  </si>
  <si>
    <t>Vila do Bispo</t>
  </si>
  <si>
    <t>Vila do Conde</t>
  </si>
  <si>
    <t>Vila do Corvo</t>
  </si>
  <si>
    <t>Vila do Porto</t>
  </si>
  <si>
    <t>Vila Flor</t>
  </si>
  <si>
    <t>Vila Franca de Xira</t>
  </si>
  <si>
    <t>Vila Franca do Campo</t>
  </si>
  <si>
    <t>Vila Nova da Barquinha</t>
  </si>
  <si>
    <t>Vila Nova de Cerveira</t>
  </si>
  <si>
    <t>Vila Nova de Famalicão</t>
  </si>
  <si>
    <t>Vila Nova de Foz Côa</t>
  </si>
  <si>
    <t>Vila Nova de Gaia</t>
  </si>
  <si>
    <t>Vila Nova de Paiva</t>
  </si>
  <si>
    <t>Vila Nova de Poiares</t>
  </si>
  <si>
    <t>Vila Pouca de Aguiar</t>
  </si>
  <si>
    <t>Vila Real</t>
  </si>
  <si>
    <t>Vila Real de Santo António</t>
  </si>
  <si>
    <t>Vila Velha de Ródão</t>
  </si>
  <si>
    <t>Vila Verde</t>
  </si>
  <si>
    <t>Vila Viçosa</t>
  </si>
  <si>
    <t>Vimioso</t>
  </si>
  <si>
    <t>Vinhais</t>
  </si>
  <si>
    <t>Viseu</t>
  </si>
  <si>
    <t>Vizela</t>
  </si>
  <si>
    <t>Vouzela</t>
  </si>
  <si>
    <t>Altitude [m]</t>
  </si>
  <si>
    <t>M [meses]</t>
  </si>
  <si>
    <t>≈</t>
  </si>
  <si>
    <t>[kWh/ano]</t>
  </si>
  <si>
    <t>Aquecimento [kWh/ano]</t>
  </si>
  <si>
    <t>Arrefecimento [kWh/ano]</t>
  </si>
  <si>
    <t>AQS [kWh/ano]</t>
  </si>
  <si>
    <t>Ventilação [kWh/ano]</t>
  </si>
  <si>
    <t>Total [kWh/ano]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</si>
  <si>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</si>
  <si>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</si>
  <si>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</si>
  <si>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</si>
  <si>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</si>
  <si>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</si>
  <si>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</si>
  <si>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</si>
  <si>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</si>
  <si>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</si>
  <si>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</si>
  <si>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</si>
  <si>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Restantes</t>
  </si>
  <si>
    <t>Estação de aquecimento</t>
  </si>
  <si>
    <t>Estação de arrefecimento</t>
  </si>
  <si>
    <t>Meses restantes</t>
  </si>
  <si>
    <t>Distribuição mensal dos consumos de energia elétrica</t>
  </si>
  <si>
    <t>Energia final</t>
  </si>
  <si>
    <t>Estação</t>
  </si>
  <si>
    <t>Dias</t>
  </si>
  <si>
    <t>Meses</t>
  </si>
  <si>
    <t>Consumo anual</t>
  </si>
  <si>
    <t>Número de dias</t>
  </si>
  <si>
    <t>Consumo diário</t>
  </si>
  <si>
    <t>[Wh/dia]</t>
  </si>
  <si>
    <t>Potência</t>
  </si>
  <si>
    <t>[W]</t>
  </si>
  <si>
    <t>Definição de perfil de consumo elétrico</t>
  </si>
  <si>
    <t>Hora</t>
  </si>
  <si>
    <t>Consumo horário: segunda-feira a sexta-feira</t>
  </si>
  <si>
    <t>Potência [W]</t>
  </si>
  <si>
    <t>Consumo horário: fins de semana</t>
  </si>
  <si>
    <t>Ocupação mensal</t>
  </si>
  <si>
    <t>Estado</t>
  </si>
  <si>
    <t>S1</t>
  </si>
  <si>
    <t>S2</t>
  </si>
  <si>
    <t>S3</t>
  </si>
  <si>
    <t>Simulação</t>
  </si>
  <si>
    <r>
      <t>Inputs</t>
    </r>
    <r>
      <rPr>
        <b/>
        <sz val="10"/>
        <color theme="1"/>
        <rFont val="Arial"/>
        <family val="2"/>
      </rPr>
      <t xml:space="preserve"> | Localização</t>
    </r>
  </si>
  <si>
    <r>
      <rPr>
        <b/>
        <i/>
        <sz val="10"/>
        <color theme="1"/>
        <rFont val="Arial"/>
        <family val="2"/>
      </rPr>
      <t>Inputs</t>
    </r>
    <r>
      <rPr>
        <b/>
        <sz val="10"/>
        <color theme="1"/>
        <rFont val="Arial"/>
        <family val="2"/>
      </rPr>
      <t xml:space="preserve"> | Energia final (apenas eletricidade)</t>
    </r>
  </si>
  <si>
    <t>Eren,simulação1</t>
  </si>
  <si>
    <t>Eren,simulação2</t>
  </si>
  <si>
    <t>Eren,simulação3</t>
  </si>
  <si>
    <r>
      <rPr>
        <b/>
        <i/>
        <sz val="10"/>
        <color theme="1"/>
        <rFont val="Arial"/>
        <family val="2"/>
      </rPr>
      <t>Inputs</t>
    </r>
    <r>
      <rPr>
        <b/>
        <sz val="10"/>
        <color theme="1"/>
        <rFont val="Arial"/>
        <family val="2"/>
      </rPr>
      <t xml:space="preserve"> | Eren</t>
    </r>
  </si>
  <si>
    <t>Eren,total</t>
  </si>
  <si>
    <t>Energia final [kWh/ano]</t>
  </si>
  <si>
    <t>Eren [kWh/ano]</t>
  </si>
  <si>
    <t>%</t>
  </si>
  <si>
    <r>
      <t xml:space="preserve">Folha de cálculo para aplicação da Nota Técnica NT-SCE-01 de 8 de novembro de 2021 - Energia produzida por um sistema solar fotovoltaico (Eren) em edifícios de habitação através do </t>
    </r>
    <r>
      <rPr>
        <i/>
        <sz val="10"/>
        <color theme="1"/>
        <rFont val="Arial"/>
        <family val="2"/>
      </rPr>
      <t>software</t>
    </r>
    <r>
      <rPr>
        <sz val="10"/>
        <color theme="1"/>
        <rFont val="Arial"/>
        <family val="2"/>
      </rPr>
      <t xml:space="preserve"> SCE.ER</t>
    </r>
  </si>
  <si>
    <t>Histórico de versões</t>
  </si>
  <si>
    <t>Versão</t>
  </si>
  <si>
    <t>Nome do ficheiro</t>
  </si>
  <si>
    <t>NT-SCE-01</t>
  </si>
  <si>
    <t>NT-SCE-01.v1.01</t>
  </si>
  <si>
    <t>Alterações</t>
  </si>
  <si>
    <t>-</t>
  </si>
  <si>
    <t>Correção dos dados climáticos das NUTS III Baixo Alentejo e Baixo Mondego para determinação da duração da estação de aquecimento</t>
  </si>
  <si>
    <t>Data da disponibilização</t>
  </si>
  <si>
    <t>NT-SCE-01.v1.02</t>
  </si>
  <si>
    <t>Desagregação da energia final (eletricidade) por uso</t>
  </si>
  <si>
    <t>Desagregação da produção do sistema fotovoltaico por uso</t>
  </si>
  <si>
    <t>Separador "Desagregação de consumos" | Correção do cálculo dos valores totais na desagregação da energia final (eletricidade) por uso</t>
  </si>
  <si>
    <t>Calheta (RA Açores)</t>
  </si>
  <si>
    <t>Calheta (RA Madeira)</t>
  </si>
  <si>
    <t>NT-SCE-01.v1.03</t>
  </si>
  <si>
    <t>Lagoa (Algarve)</t>
  </si>
  <si>
    <t>Lagoa (RA Açores)</t>
  </si>
  <si>
    <t>Correção da listagem dos municípios (Calheta e Lagoa).
Atualização para permitir o cálculo quando M =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</si>
</sst>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C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4" fontId="2" fillId="0" borderId="2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left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2" xfId="0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  <protection hidden="1"/>
    </xf>
    <xf numFmtId="4" fontId="2" fillId="0" borderId="17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165" fontId="2" fillId="8" borderId="12" xfId="0" applyNumberFormat="1" applyFont="1" applyFill="1" applyBorder="1" applyAlignment="1" applyProtection="1">
      <alignment horizontal="center" vertical="center"/>
      <protection hidden="1"/>
    </xf>
    <xf numFmtId="0" fontId="4" fillId="8" borderId="13" xfId="0" applyFont="1" applyFill="1" applyBorder="1" applyAlignment="1" applyProtection="1">
      <alignment horizontal="center" vertical="center"/>
      <protection hidden="1"/>
    </xf>
    <xf numFmtId="1" fontId="2" fillId="8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right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right" vertical="center"/>
      <protection hidden="1"/>
    </xf>
    <xf numFmtId="3" fontId="6" fillId="0" borderId="7" xfId="0" applyNumberFormat="1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horizontal="center" vertical="center"/>
      <protection hidden="1"/>
    </xf>
    <xf numFmtId="3" fontId="6" fillId="0" borderId="1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left" vertical="center"/>
      <protection hidden="1"/>
    </xf>
    <xf numFmtId="3" fontId="2" fillId="5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horizontal="left"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3" fontId="2" fillId="4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right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6" borderId="2" xfId="0" applyFont="1" applyFill="1" applyBorder="1" applyAlignment="1" applyProtection="1">
      <alignment horizontal="left" vertical="center"/>
      <protection hidden="1"/>
    </xf>
    <xf numFmtId="0" fontId="2" fillId="6" borderId="2" xfId="0" applyFont="1" applyFill="1" applyBorder="1" applyAlignment="1" applyProtection="1">
      <alignment horizontal="center" vertical="center"/>
      <protection hidden="1"/>
    </xf>
    <xf numFmtId="3" fontId="2" fillId="6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right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horizontal="center" vertical="center"/>
      <protection hidden="1"/>
    </xf>
    <xf numFmtId="0" fontId="2" fillId="4" borderId="5" xfId="0" applyFont="1" applyFill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4" fontId="2" fillId="3" borderId="2" xfId="0" applyNumberFormat="1" applyFont="1" applyFill="1" applyBorder="1" applyAlignment="1" applyProtection="1">
      <alignment horizontal="center" vertical="center"/>
      <protection hidden="1"/>
    </xf>
    <xf numFmtId="4" fontId="2" fillId="9" borderId="2" xfId="0" applyNumberFormat="1" applyFont="1" applyFill="1" applyBorder="1" applyAlignment="1" applyProtection="1">
      <alignment horizontal="center" vertical="center"/>
      <protection hidden="1"/>
    </xf>
    <xf numFmtId="4" fontId="2" fillId="7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4" fontId="2" fillId="8" borderId="2" xfId="0" applyNumberFormat="1" applyFont="1" applyFill="1" applyBorder="1" applyAlignment="1" applyProtection="1">
      <alignment horizontal="center" vertical="center"/>
      <protection hidden="1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2" fillId="5" borderId="2" xfId="0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166" fontId="2" fillId="3" borderId="2" xfId="1" applyNumberFormat="1" applyFont="1" applyFill="1" applyBorder="1" applyAlignment="1" applyProtection="1">
      <alignment horizontal="center" vertical="center"/>
      <protection hidden="1"/>
    </xf>
    <xf numFmtId="166" fontId="2" fillId="9" borderId="2" xfId="1" applyNumberFormat="1" applyFont="1" applyFill="1" applyBorder="1" applyAlignment="1" applyProtection="1">
      <alignment horizontal="center" vertical="center"/>
      <protection hidden="1"/>
    </xf>
    <xf numFmtId="166" fontId="2" fillId="7" borderId="2" xfId="1" applyNumberFormat="1" applyFont="1" applyFill="1" applyBorder="1" applyAlignment="1" applyProtection="1">
      <alignment horizontal="center" vertical="center"/>
      <protection hidden="1"/>
    </xf>
    <xf numFmtId="166" fontId="2" fillId="8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4" fontId="2" fillId="8" borderId="2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4" fontId="2" fillId="0" borderId="2" xfId="0" applyNumberFormat="1" applyFont="1" applyBorder="1" applyAlignment="1" applyProtection="1">
      <alignment horizontal="center" vertical="center"/>
      <protection locked="0"/>
    </xf>
    <xf numFmtId="4" fontId="2" fillId="8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8" borderId="2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hidden="1"/>
    </xf>
    <xf numFmtId="4" fontId="2" fillId="6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4" fontId="2" fillId="5" borderId="2" xfId="0" applyNumberFormat="1" applyFont="1" applyFill="1" applyBorder="1" applyAlignment="1" applyProtection="1">
      <alignment horizontal="center" vertical="center"/>
      <protection hidden="1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4" fontId="2" fillId="4" borderId="2" xfId="0" applyNumberFormat="1" applyFont="1" applyFill="1" applyBorder="1" applyAlignment="1" applyProtection="1">
      <alignment horizontal="center" vertical="center"/>
      <protection hidden="1"/>
    </xf>
    <xf numFmtId="0" fontId="2" fillId="5" borderId="2" xfId="0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14" fontId="2" fillId="0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26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7" tint="0.79998168889431442"/>
      </font>
    </dxf>
    <dxf>
      <font>
        <color theme="4" tint="0.79998168889431442"/>
      </font>
    </dxf>
    <dxf>
      <font>
        <color theme="5" tint="0.79998168889431442"/>
      </font>
    </dxf>
    <dxf>
      <font>
        <color theme="0" tint="-4.9989318521683403E-2"/>
      </font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ont>
        <color theme="0" tint="-4.9989318521683403E-2"/>
      </font>
    </dxf>
    <dxf>
      <font>
        <color theme="9"/>
      </font>
      <fill>
        <patternFill patternType="none">
          <bgColor auto="1"/>
        </patternFill>
      </fill>
    </dxf>
    <dxf>
      <font>
        <color rgb="FFFF0000"/>
      </font>
    </dxf>
    <dxf>
      <font>
        <color theme="9"/>
      </font>
      <fill>
        <patternFill patternType="none">
          <bgColor auto="1"/>
        </patternFill>
      </fill>
    </dxf>
    <dxf>
      <font>
        <color rgb="FFFF0000"/>
      </font>
    </dxf>
    <dxf>
      <font>
        <color theme="9"/>
      </font>
      <fill>
        <patternFill patternType="none">
          <bgColor auto="1"/>
        </patternFill>
      </fill>
    </dxf>
    <dxf>
      <font>
        <color rgb="FFFF0000"/>
      </font>
    </dxf>
    <dxf>
      <font>
        <color theme="7" tint="0.59996337778862885"/>
      </font>
    </dxf>
    <dxf>
      <font>
        <color theme="8" tint="0.59996337778862885"/>
      </font>
    </dxf>
    <dxf>
      <font>
        <color theme="5" tint="0.59996337778862885"/>
      </font>
    </dxf>
  </dxfs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242567</xdr:colOff>
      <xdr:row>1</xdr:row>
      <xdr:rowOff>124143</xdr:rowOff>
    </xdr:from>
    <xdr:to>
      <xdr:col>15</xdr:col>
      <xdr:colOff>19047</xdr:colOff>
      <xdr:row>3</xdr:row>
      <xdr:rowOff>136843</xdr:rowOff>
    </xdr:to>
    <xdr:sp macro="" textlink="">
      <xdr:nvSpPr>
        <xdr:cNvPr id="11" name="Retângulo: Cantos Arredondados 10">
          <a:extLst>
            <a:ext uri="{FF2B5EF4-FFF2-40B4-BE49-F238E27FC236}">
              <a16:creationId xmlns:a16="http://schemas.microsoft.com/office/drawing/2014/main" id="{462F6819-745E-4DCB-A48F-B28FBE0B4D05}"/>
            </a:ext>
          </a:extLst>
        </xdr:cNvPr>
        <xdr:cNvSpPr/>
      </xdr:nvSpPr>
      <xdr:spPr>
        <a:xfrm>
          <a:off x="3782692" y="378143"/>
          <a:ext cx="6586855" cy="520700"/>
        </a:xfrm>
        <a:prstGeom prst="roundRect">
          <a:avLst/>
        </a:prstGeom>
        <a:solidFill>
          <a:srgbClr val="BFBFBF">
            <a:alpha val="30196"/>
          </a:srgb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</xdr:row>
      <xdr:rowOff>68580</xdr:rowOff>
    </xdr:from>
    <xdr:to>
      <xdr:col>3</xdr:col>
      <xdr:colOff>208847</xdr:colOff>
      <xdr:row>3</xdr:row>
      <xdr:rowOff>206326</xdr:rowOff>
    </xdr:to>
    <xdr:pic>
      <xdr:nvPicPr>
        <xdr:cNvPr id="7" name="Picture 50">
          <a:extLst>
            <a:ext uri="{FF2B5EF4-FFF2-40B4-BE49-F238E27FC236}">
              <a16:creationId xmlns:a16="http://schemas.microsoft.com/office/drawing/2014/main" id="{071C8995-8AD3-4FCA-89C3-DE30D94076A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" y="320040"/>
          <a:ext cx="2525327" cy="640666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</xdr:row>
      <xdr:rowOff>0</xdr:rowOff>
    </xdr:from>
    <xdr:to>
      <xdr:col>5</xdr:col>
      <xdr:colOff>100094</xdr:colOff>
      <xdr:row>4</xdr:row>
      <xdr:rowOff>1620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3464B98-FA4A-4BF5-8879-E65A74CBE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7980" y="251460"/>
          <a:ext cx="763034" cy="75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F3190-1AC8-4B79-9562-F6A680B4035E}">
  <dimension ref="B2:AF310"/>
  <sheetViews>
    <sheetView showGridLines="0" topLeftCell="I4" zoomScale="80" zoomScaleNormal="80" workbookViewId="0">
      <selection activeCell="U9" sqref="U9"/>
    </sheetView>
  </sheetViews>
  <sheetFormatPr defaultColWidth="8.81640625" defaultRowHeight="17.5" customHeight="1" x14ac:dyDescent="0.35"/>
  <cols>
    <col min="1" max="1" width="3.6328125" style="1" customWidth="1"/>
    <col min="2" max="2" width="23.453125" style="5" bestFit="1" customWidth="1"/>
    <col min="3" max="3" width="24.90625" style="6" customWidth="1"/>
    <col min="4" max="4" width="3.6328125" style="7" customWidth="1"/>
    <col min="5" max="5" width="18.1796875" style="7" bestFit="1" customWidth="1"/>
    <col min="6" max="6" width="6.81640625" style="1" customWidth="1"/>
    <col min="7" max="7" width="6.81640625" style="8" customWidth="1"/>
    <col min="8" max="8" width="6.81640625" style="1" customWidth="1"/>
    <col min="9" max="9" width="3.6328125" style="1" customWidth="1"/>
    <col min="10" max="10" width="12.36328125" style="1" customWidth="1"/>
    <col min="11" max="13" width="8.81640625" style="1"/>
    <col min="14" max="14" width="8.81640625" style="1" customWidth="1"/>
    <col min="15" max="17" width="8.81640625" style="1"/>
    <col min="18" max="18" width="8.90625" style="1" customWidth="1"/>
    <col min="19" max="19" width="3.6328125" style="1" customWidth="1"/>
    <col min="20" max="20" width="11.1796875" style="1" customWidth="1"/>
    <col min="21" max="16384" width="8.81640625" style="1"/>
  </cols>
  <sheetData>
    <row r="2" spans="2:32" ht="35" customHeight="1" x14ac:dyDescent="0.35">
      <c r="B2" s="25" t="s">
        <v>24</v>
      </c>
      <c r="C2" s="25" t="s">
        <v>25</v>
      </c>
      <c r="E2" s="29" t="s">
        <v>25</v>
      </c>
      <c r="F2" s="29" t="s">
        <v>28</v>
      </c>
      <c r="G2" s="25" t="s">
        <v>32</v>
      </c>
      <c r="H2" s="25" t="s">
        <v>33</v>
      </c>
      <c r="J2" s="29" t="s">
        <v>25</v>
      </c>
      <c r="K2" s="29" t="s">
        <v>28</v>
      </c>
      <c r="L2" s="25" t="s">
        <v>32</v>
      </c>
      <c r="M2" s="25" t="s">
        <v>33</v>
      </c>
      <c r="O2" s="25" t="s">
        <v>29</v>
      </c>
    </row>
    <row r="3" spans="2:32" ht="17.5" customHeight="1" x14ac:dyDescent="0.35">
      <c r="B3" s="9" t="s">
        <v>26</v>
      </c>
      <c r="C3" s="10" t="s">
        <v>27</v>
      </c>
      <c r="E3" s="13" t="s">
        <v>37</v>
      </c>
      <c r="F3" s="14">
        <v>221</v>
      </c>
      <c r="G3" s="15">
        <v>5.3</v>
      </c>
      <c r="H3" s="2">
        <v>2</v>
      </c>
      <c r="J3" s="2" t="str">
        <f>'Perfil de consumo'!C8</f>
        <v/>
      </c>
      <c r="K3" s="2" t="str">
        <f>IFERROR(VLOOKUP(J3,$E$3:$H$32,2,0),"")</f>
        <v/>
      </c>
      <c r="L3" s="2" t="str">
        <f>IFERROR(VLOOKUP(J3,$E$3:$H$32,3,0),"")</f>
        <v/>
      </c>
      <c r="M3" s="2" t="str">
        <f>IFERROR(VLOOKUP(J3,$E$3:$H$32,4,0),"")</f>
        <v/>
      </c>
      <c r="O3" s="20" t="str">
        <f>IFERROR('Perfil de consumo'!E10,"")</f>
        <v/>
      </c>
    </row>
    <row r="4" spans="2:32" ht="17.5" customHeight="1" x14ac:dyDescent="0.35">
      <c r="B4" s="11" t="s">
        <v>30</v>
      </c>
      <c r="C4" s="12" t="s">
        <v>31</v>
      </c>
      <c r="E4" s="16" t="s">
        <v>39</v>
      </c>
      <c r="F4" s="17">
        <v>88</v>
      </c>
      <c r="G4" s="18">
        <v>5.3</v>
      </c>
      <c r="H4" s="19">
        <v>2</v>
      </c>
    </row>
    <row r="5" spans="2:32" ht="17.5" customHeight="1" x14ac:dyDescent="0.35">
      <c r="B5" s="9" t="s">
        <v>34</v>
      </c>
      <c r="C5" s="10" t="s">
        <v>35</v>
      </c>
      <c r="E5" s="13" t="s">
        <v>41</v>
      </c>
      <c r="F5" s="14">
        <v>145</v>
      </c>
      <c r="G5" s="15">
        <v>4.8</v>
      </c>
      <c r="H5" s="2">
        <v>0</v>
      </c>
      <c r="L5" s="1">
        <v>2</v>
      </c>
      <c r="M5" s="1">
        <v>3</v>
      </c>
      <c r="N5" s="1">
        <v>4</v>
      </c>
      <c r="O5" s="1">
        <v>5</v>
      </c>
      <c r="P5" s="1">
        <v>6</v>
      </c>
      <c r="Q5" s="1">
        <v>7</v>
      </c>
      <c r="R5" s="1">
        <v>8</v>
      </c>
    </row>
    <row r="6" spans="2:32" ht="17.5" customHeight="1" x14ac:dyDescent="0.35">
      <c r="B6" s="11" t="s">
        <v>36</v>
      </c>
      <c r="C6" s="12" t="s">
        <v>37</v>
      </c>
      <c r="E6" s="16" t="s">
        <v>43</v>
      </c>
      <c r="F6" s="17">
        <v>246</v>
      </c>
      <c r="G6" s="18">
        <v>5.3</v>
      </c>
      <c r="H6" s="19">
        <v>2</v>
      </c>
      <c r="J6" s="3" t="s">
        <v>373</v>
      </c>
      <c r="K6" s="2">
        <v>31</v>
      </c>
      <c r="L6" s="23" t="s">
        <v>22</v>
      </c>
      <c r="M6" s="23" t="s">
        <v>22</v>
      </c>
      <c r="N6" s="23" t="s">
        <v>22</v>
      </c>
      <c r="O6" s="23" t="s">
        <v>22</v>
      </c>
      <c r="P6" s="23" t="s">
        <v>22</v>
      </c>
      <c r="Q6" s="23" t="s">
        <v>22</v>
      </c>
      <c r="R6" s="23" t="s">
        <v>22</v>
      </c>
      <c r="U6" s="26">
        <v>2</v>
      </c>
      <c r="V6" s="26">
        <v>3</v>
      </c>
      <c r="W6" s="26">
        <v>4</v>
      </c>
      <c r="X6" s="26">
        <v>5</v>
      </c>
      <c r="Y6" s="26">
        <v>6</v>
      </c>
      <c r="Z6" s="26">
        <v>7</v>
      </c>
      <c r="AA6" s="26">
        <v>8</v>
      </c>
      <c r="AB6" s="26">
        <v>9</v>
      </c>
      <c r="AC6" s="26">
        <v>10</v>
      </c>
      <c r="AD6" s="26">
        <v>11</v>
      </c>
      <c r="AE6" s="26">
        <v>12</v>
      </c>
      <c r="AF6" s="26">
        <v>13</v>
      </c>
    </row>
    <row r="7" spans="2:32" ht="17.5" customHeight="1" x14ac:dyDescent="0.35">
      <c r="B7" s="9" t="s">
        <v>38</v>
      </c>
      <c r="C7" s="10" t="s">
        <v>31</v>
      </c>
      <c r="E7" s="13" t="s">
        <v>45</v>
      </c>
      <c r="F7" s="14">
        <v>680</v>
      </c>
      <c r="G7" s="15">
        <v>7.3</v>
      </c>
      <c r="H7" s="2">
        <v>0</v>
      </c>
      <c r="J7" s="3" t="s">
        <v>374</v>
      </c>
      <c r="K7" s="2">
        <v>28</v>
      </c>
      <c r="L7" s="24" t="s">
        <v>385</v>
      </c>
      <c r="M7" s="23" t="s">
        <v>22</v>
      </c>
      <c r="N7" s="23" t="s">
        <v>22</v>
      </c>
      <c r="O7" s="23" t="s">
        <v>22</v>
      </c>
      <c r="P7" s="23" t="s">
        <v>22</v>
      </c>
      <c r="Q7" s="23" t="s">
        <v>22</v>
      </c>
      <c r="R7" s="23" t="s">
        <v>22</v>
      </c>
      <c r="T7" s="28" t="s">
        <v>0</v>
      </c>
      <c r="U7" s="2" t="s">
        <v>1</v>
      </c>
      <c r="V7" s="2" t="s">
        <v>2</v>
      </c>
      <c r="W7" s="2" t="s">
        <v>3</v>
      </c>
      <c r="X7" s="2" t="s">
        <v>4</v>
      </c>
      <c r="Y7" s="2" t="s">
        <v>5</v>
      </c>
      <c r="Z7" s="2" t="s">
        <v>6</v>
      </c>
      <c r="AA7" s="2" t="s">
        <v>7</v>
      </c>
      <c r="AB7" s="2" t="s">
        <v>8</v>
      </c>
      <c r="AC7" s="2" t="s">
        <v>9</v>
      </c>
      <c r="AD7" s="2" t="s">
        <v>10</v>
      </c>
      <c r="AE7" s="2" t="s">
        <v>11</v>
      </c>
      <c r="AF7" s="2" t="s">
        <v>12</v>
      </c>
    </row>
    <row r="8" spans="2:32" ht="17.5" customHeight="1" x14ac:dyDescent="0.35">
      <c r="B8" s="11" t="s">
        <v>40</v>
      </c>
      <c r="C8" s="12" t="s">
        <v>41</v>
      </c>
      <c r="E8" s="16" t="s">
        <v>48</v>
      </c>
      <c r="F8" s="17">
        <v>426</v>
      </c>
      <c r="G8" s="18">
        <v>7.2</v>
      </c>
      <c r="H8" s="19">
        <v>0</v>
      </c>
      <c r="J8" s="3" t="s">
        <v>375</v>
      </c>
      <c r="K8" s="2">
        <v>31</v>
      </c>
      <c r="L8" s="24" t="s">
        <v>385</v>
      </c>
      <c r="M8" s="24" t="s">
        <v>385</v>
      </c>
      <c r="N8" s="24" t="s">
        <v>385</v>
      </c>
      <c r="O8" s="23" t="s">
        <v>22</v>
      </c>
      <c r="P8" s="23" t="s">
        <v>22</v>
      </c>
      <c r="Q8" s="23" t="s">
        <v>22</v>
      </c>
      <c r="R8" s="23" t="s">
        <v>22</v>
      </c>
      <c r="T8" s="28" t="s">
        <v>391</v>
      </c>
      <c r="U8" s="2" t="str">
        <f>IFERROR(HLOOKUP($O$3,$L$5:$R$17,U6,0),"")</f>
        <v/>
      </c>
      <c r="V8" s="2" t="str">
        <f t="shared" ref="V8:AF8" si="0">IFERROR(HLOOKUP($O$3,$L$5:$R$17,V6,0),"")</f>
        <v/>
      </c>
      <c r="W8" s="2" t="str">
        <f t="shared" si="0"/>
        <v/>
      </c>
      <c r="X8" s="2" t="str">
        <f t="shared" si="0"/>
        <v/>
      </c>
      <c r="Y8" s="2" t="str">
        <f t="shared" si="0"/>
        <v/>
      </c>
      <c r="Z8" s="2" t="str">
        <f t="shared" si="0"/>
        <v/>
      </c>
      <c r="AA8" s="2" t="str">
        <f t="shared" si="0"/>
        <v/>
      </c>
      <c r="AB8" s="2" t="str">
        <f t="shared" si="0"/>
        <v/>
      </c>
      <c r="AC8" s="2" t="str">
        <f t="shared" si="0"/>
        <v/>
      </c>
      <c r="AD8" s="2" t="str">
        <f t="shared" si="0"/>
        <v/>
      </c>
      <c r="AE8" s="2" t="str">
        <f t="shared" si="0"/>
        <v/>
      </c>
      <c r="AF8" s="2" t="str">
        <f t="shared" si="0"/>
        <v/>
      </c>
    </row>
    <row r="9" spans="2:32" ht="17.5" customHeight="1" x14ac:dyDescent="0.35">
      <c r="B9" s="9" t="s">
        <v>42</v>
      </c>
      <c r="C9" s="10" t="s">
        <v>39</v>
      </c>
      <c r="E9" s="13" t="s">
        <v>51</v>
      </c>
      <c r="F9" s="14">
        <v>178</v>
      </c>
      <c r="G9" s="15">
        <v>5</v>
      </c>
      <c r="H9" s="2">
        <v>0</v>
      </c>
      <c r="J9" s="3" t="s">
        <v>376</v>
      </c>
      <c r="K9" s="2">
        <v>30</v>
      </c>
      <c r="L9" s="24" t="s">
        <v>385</v>
      </c>
      <c r="M9" s="24" t="s">
        <v>385</v>
      </c>
      <c r="N9" s="24" t="s">
        <v>385</v>
      </c>
      <c r="O9" s="24" t="s">
        <v>385</v>
      </c>
      <c r="P9" s="24" t="s">
        <v>385</v>
      </c>
      <c r="Q9" s="23" t="s">
        <v>22</v>
      </c>
      <c r="R9" s="23" t="s">
        <v>22</v>
      </c>
      <c r="T9" s="28" t="s">
        <v>392</v>
      </c>
      <c r="U9" s="2">
        <v>31</v>
      </c>
      <c r="V9" s="2">
        <v>28</v>
      </c>
      <c r="W9" s="2">
        <v>31</v>
      </c>
      <c r="X9" s="2">
        <v>30</v>
      </c>
      <c r="Y9" s="2">
        <v>31</v>
      </c>
      <c r="Z9" s="2">
        <v>30</v>
      </c>
      <c r="AA9" s="2">
        <v>31</v>
      </c>
      <c r="AB9" s="2">
        <v>31</v>
      </c>
      <c r="AC9" s="2">
        <v>30</v>
      </c>
      <c r="AD9" s="2">
        <v>31</v>
      </c>
      <c r="AE9" s="2">
        <v>30</v>
      </c>
      <c r="AF9" s="2">
        <v>31</v>
      </c>
    </row>
    <row r="10" spans="2:32" ht="17.5" customHeight="1" x14ac:dyDescent="0.35">
      <c r="B10" s="11" t="s">
        <v>44</v>
      </c>
      <c r="C10" s="12" t="s">
        <v>27</v>
      </c>
      <c r="E10" s="16" t="s">
        <v>119</v>
      </c>
      <c r="F10" s="17">
        <v>67</v>
      </c>
      <c r="G10" s="18">
        <v>6.3</v>
      </c>
      <c r="H10" s="19">
        <v>0</v>
      </c>
      <c r="J10" s="3" t="s">
        <v>377</v>
      </c>
      <c r="K10" s="2">
        <v>31</v>
      </c>
      <c r="L10" s="24" t="s">
        <v>385</v>
      </c>
      <c r="M10" s="24" t="s">
        <v>385</v>
      </c>
      <c r="N10" s="24" t="s">
        <v>385</v>
      </c>
      <c r="O10" s="24" t="s">
        <v>385</v>
      </c>
      <c r="P10" s="24" t="s">
        <v>385</v>
      </c>
      <c r="Q10" s="24" t="s">
        <v>385</v>
      </c>
      <c r="R10" s="23" t="s">
        <v>22</v>
      </c>
      <c r="T10" s="28" t="s">
        <v>17</v>
      </c>
      <c r="U10" s="4">
        <f>IF('Perfil de consumo'!H12="",0,'Perfil de consumo'!H12)</f>
        <v>0</v>
      </c>
      <c r="V10" s="4">
        <f>IF('Perfil de consumo'!I12="",0,'Perfil de consumo'!I12)</f>
        <v>0</v>
      </c>
      <c r="W10" s="4">
        <f>IF('Perfil de consumo'!J12="",0,'Perfil de consumo'!J12)</f>
        <v>0</v>
      </c>
      <c r="X10" s="4">
        <f>IF('Perfil de consumo'!K12="",0,'Perfil de consumo'!K12)</f>
        <v>0</v>
      </c>
      <c r="Y10" s="4">
        <f>IF('Perfil de consumo'!L12="",0,'Perfil de consumo'!L12)</f>
        <v>0</v>
      </c>
      <c r="Z10" s="4">
        <f>IF('Perfil de consumo'!M12="",0,'Perfil de consumo'!M12)</f>
        <v>0</v>
      </c>
      <c r="AA10" s="4">
        <f>IF('Perfil de consumo'!N12="",0,'Perfil de consumo'!N12)</f>
        <v>0</v>
      </c>
      <c r="AB10" s="4">
        <f>IF('Perfil de consumo'!O12="",0,'Perfil de consumo'!O12)</f>
        <v>0</v>
      </c>
      <c r="AC10" s="4">
        <f>IF('Perfil de consumo'!P12="",0,'Perfil de consumo'!P12)</f>
        <v>0</v>
      </c>
      <c r="AD10" s="4">
        <f>IF('Perfil de consumo'!Q12="",0,'Perfil de consumo'!Q12)</f>
        <v>0</v>
      </c>
      <c r="AE10" s="4">
        <f>IF('Perfil de consumo'!R12="",0,'Perfil de consumo'!R12)</f>
        <v>0</v>
      </c>
      <c r="AF10" s="4">
        <f>IF('Perfil de consumo'!S12="",0,'Perfil de consumo'!S12)</f>
        <v>0</v>
      </c>
    </row>
    <row r="11" spans="2:32" ht="17.5" customHeight="1" x14ac:dyDescent="0.35">
      <c r="B11" s="9" t="s">
        <v>46</v>
      </c>
      <c r="C11" s="10" t="s">
        <v>47</v>
      </c>
      <c r="E11" s="13" t="s">
        <v>31</v>
      </c>
      <c r="F11" s="14">
        <v>50</v>
      </c>
      <c r="G11" s="15">
        <v>6.3</v>
      </c>
      <c r="H11" s="2">
        <v>2</v>
      </c>
      <c r="J11" s="3" t="s">
        <v>378</v>
      </c>
      <c r="K11" s="2">
        <v>30</v>
      </c>
      <c r="L11" s="22" t="s">
        <v>23</v>
      </c>
      <c r="M11" s="22" t="s">
        <v>23</v>
      </c>
      <c r="N11" s="22" t="s">
        <v>23</v>
      </c>
      <c r="O11" s="22" t="s">
        <v>23</v>
      </c>
      <c r="P11" s="22" t="s">
        <v>23</v>
      </c>
      <c r="Q11" s="22" t="s">
        <v>23</v>
      </c>
      <c r="R11" s="22" t="s">
        <v>23</v>
      </c>
      <c r="T11" s="28" t="s">
        <v>410</v>
      </c>
      <c r="U11" s="2" t="str">
        <f t="shared" ref="U11:AF11" si="1">IFERROR(VLOOKUP(U8,$T$20:$X$22,5,0),"")</f>
        <v/>
      </c>
      <c r="V11" s="2" t="str">
        <f t="shared" si="1"/>
        <v/>
      </c>
      <c r="W11" s="2" t="str">
        <f t="shared" si="1"/>
        <v/>
      </c>
      <c r="X11" s="2" t="str">
        <f t="shared" si="1"/>
        <v/>
      </c>
      <c r="Y11" s="2" t="str">
        <f t="shared" si="1"/>
        <v/>
      </c>
      <c r="Z11" s="2" t="str">
        <f t="shared" si="1"/>
        <v/>
      </c>
      <c r="AA11" s="2" t="str">
        <f t="shared" si="1"/>
        <v/>
      </c>
      <c r="AB11" s="2" t="str">
        <f t="shared" si="1"/>
        <v/>
      </c>
      <c r="AC11" s="2" t="str">
        <f t="shared" si="1"/>
        <v/>
      </c>
      <c r="AD11" s="2" t="str">
        <f t="shared" si="1"/>
        <v/>
      </c>
      <c r="AE11" s="2" t="str">
        <f t="shared" si="1"/>
        <v/>
      </c>
      <c r="AF11" s="2" t="str">
        <f t="shared" si="1"/>
        <v/>
      </c>
    </row>
    <row r="12" spans="2:32" ht="17.5" customHeight="1" x14ac:dyDescent="0.35">
      <c r="B12" s="11" t="s">
        <v>49</v>
      </c>
      <c r="C12" s="12" t="s">
        <v>50</v>
      </c>
      <c r="E12" s="16" t="s">
        <v>55</v>
      </c>
      <c r="F12" s="17">
        <v>717</v>
      </c>
      <c r="G12" s="18">
        <v>7.5</v>
      </c>
      <c r="H12" s="19">
        <v>0</v>
      </c>
      <c r="J12" s="3" t="s">
        <v>379</v>
      </c>
      <c r="K12" s="2">
        <v>31</v>
      </c>
      <c r="L12" s="22" t="s">
        <v>23</v>
      </c>
      <c r="M12" s="22" t="s">
        <v>23</v>
      </c>
      <c r="N12" s="22" t="s">
        <v>23</v>
      </c>
      <c r="O12" s="22" t="s">
        <v>23</v>
      </c>
      <c r="P12" s="22" t="s">
        <v>23</v>
      </c>
      <c r="Q12" s="22" t="s">
        <v>23</v>
      </c>
      <c r="R12" s="22" t="s">
        <v>23</v>
      </c>
    </row>
    <row r="13" spans="2:32" ht="17.5" customHeight="1" x14ac:dyDescent="0.35">
      <c r="B13" s="9" t="s">
        <v>52</v>
      </c>
      <c r="C13" s="10" t="s">
        <v>41</v>
      </c>
      <c r="E13" s="13" t="s">
        <v>58</v>
      </c>
      <c r="F13" s="14">
        <v>328</v>
      </c>
      <c r="G13" s="15">
        <v>5.4</v>
      </c>
      <c r="H13" s="2">
        <v>1</v>
      </c>
      <c r="J13" s="3" t="s">
        <v>380</v>
      </c>
      <c r="K13" s="2">
        <v>31</v>
      </c>
      <c r="L13" s="22" t="s">
        <v>23</v>
      </c>
      <c r="M13" s="22" t="s">
        <v>23</v>
      </c>
      <c r="N13" s="22" t="s">
        <v>23</v>
      </c>
      <c r="O13" s="22" t="s">
        <v>23</v>
      </c>
      <c r="P13" s="22" t="s">
        <v>23</v>
      </c>
      <c r="Q13" s="22" t="s">
        <v>23</v>
      </c>
      <c r="R13" s="22" t="s">
        <v>23</v>
      </c>
      <c r="T13" s="28" t="s">
        <v>22</v>
      </c>
      <c r="U13" s="4">
        <f>IF('Perfil de consumo'!H8="",0,'Perfil de consumo'!H8)</f>
        <v>0</v>
      </c>
      <c r="V13" s="4">
        <f>IF('Perfil de consumo'!I8="",0,'Perfil de consumo'!I8)</f>
        <v>0</v>
      </c>
      <c r="W13" s="4">
        <f>IF('Perfil de consumo'!J8="",0,'Perfil de consumo'!J8)</f>
        <v>0</v>
      </c>
      <c r="X13" s="4">
        <f>IF('Perfil de consumo'!K8="",0,'Perfil de consumo'!K8)</f>
        <v>0</v>
      </c>
      <c r="Y13" s="4">
        <f>IF('Perfil de consumo'!L8="",0,'Perfil de consumo'!L8)</f>
        <v>0</v>
      </c>
      <c r="Z13" s="4">
        <f>IF('Perfil de consumo'!M8="",0,'Perfil de consumo'!M8)</f>
        <v>0</v>
      </c>
      <c r="AA13" s="4">
        <f>IF('Perfil de consumo'!N8="",0,'Perfil de consumo'!N8)</f>
        <v>0</v>
      </c>
      <c r="AB13" s="4">
        <f>IF('Perfil de consumo'!O8="",0,'Perfil de consumo'!O8)</f>
        <v>0</v>
      </c>
      <c r="AC13" s="4">
        <f>IF('Perfil de consumo'!P8="",0,'Perfil de consumo'!P8)</f>
        <v>0</v>
      </c>
      <c r="AD13" s="4">
        <f>IF('Perfil de consumo'!Q8="",0,'Perfil de consumo'!Q8)</f>
        <v>0</v>
      </c>
      <c r="AE13" s="4">
        <f>IF('Perfil de consumo'!R8="",0,'Perfil de consumo'!R8)</f>
        <v>0</v>
      </c>
      <c r="AF13" s="4">
        <f>IF('Perfil de consumo'!S8="",0,'Perfil de consumo'!S8)</f>
        <v>0</v>
      </c>
    </row>
    <row r="14" spans="2:32" ht="17.5" customHeight="1" x14ac:dyDescent="0.35">
      <c r="B14" s="11" t="s">
        <v>53</v>
      </c>
      <c r="C14" s="12" t="s">
        <v>47</v>
      </c>
      <c r="E14" s="16" t="s">
        <v>60</v>
      </c>
      <c r="F14" s="17">
        <v>171</v>
      </c>
      <c r="G14" s="18">
        <v>6.8</v>
      </c>
      <c r="H14" s="19">
        <v>1</v>
      </c>
      <c r="J14" s="3" t="s">
        <v>381</v>
      </c>
      <c r="K14" s="2">
        <v>30</v>
      </c>
      <c r="L14" s="22" t="s">
        <v>23</v>
      </c>
      <c r="M14" s="22" t="s">
        <v>23</v>
      </c>
      <c r="N14" s="22" t="s">
        <v>23</v>
      </c>
      <c r="O14" s="22" t="s">
        <v>23</v>
      </c>
      <c r="P14" s="22" t="s">
        <v>23</v>
      </c>
      <c r="Q14" s="22" t="s">
        <v>23</v>
      </c>
      <c r="R14" s="22" t="s">
        <v>23</v>
      </c>
      <c r="T14" s="28" t="s">
        <v>23</v>
      </c>
      <c r="U14" s="4">
        <f>IF('Perfil de consumo'!H9="",0,'Perfil de consumo'!H9)</f>
        <v>0</v>
      </c>
      <c r="V14" s="4">
        <f>IF('Perfil de consumo'!I9="",0,'Perfil de consumo'!I9)</f>
        <v>0</v>
      </c>
      <c r="W14" s="4">
        <f>IF('Perfil de consumo'!J9="",0,'Perfil de consumo'!J9)</f>
        <v>0</v>
      </c>
      <c r="X14" s="4">
        <f>IF('Perfil de consumo'!K9="",0,'Perfil de consumo'!K9)</f>
        <v>0</v>
      </c>
      <c r="Y14" s="4">
        <f>IF('Perfil de consumo'!L9="",0,'Perfil de consumo'!L9)</f>
        <v>0</v>
      </c>
      <c r="Z14" s="4">
        <f>IF('Perfil de consumo'!M9="",0,'Perfil de consumo'!M9)</f>
        <v>0</v>
      </c>
      <c r="AA14" s="4">
        <f>IF('Perfil de consumo'!N9="",0,'Perfil de consumo'!N9)</f>
        <v>0</v>
      </c>
      <c r="AB14" s="4">
        <f>IF('Perfil de consumo'!O9="",0,'Perfil de consumo'!O9)</f>
        <v>0</v>
      </c>
      <c r="AC14" s="4">
        <f>IF('Perfil de consumo'!P9="",0,'Perfil de consumo'!P9)</f>
        <v>0</v>
      </c>
      <c r="AD14" s="4">
        <f>IF('Perfil de consumo'!Q9="",0,'Perfil de consumo'!Q9)</f>
        <v>0</v>
      </c>
      <c r="AE14" s="4">
        <f>IF('Perfil de consumo'!R9="",0,'Perfil de consumo'!R9)</f>
        <v>0</v>
      </c>
      <c r="AF14" s="4">
        <f>IF('Perfil de consumo'!S9="",0,'Perfil de consumo'!S9)</f>
        <v>0</v>
      </c>
    </row>
    <row r="15" spans="2:32" ht="17.5" customHeight="1" x14ac:dyDescent="0.35">
      <c r="B15" s="9" t="s">
        <v>54</v>
      </c>
      <c r="C15" s="10" t="s">
        <v>45</v>
      </c>
      <c r="E15" s="13" t="s">
        <v>62</v>
      </c>
      <c r="F15" s="14">
        <v>507</v>
      </c>
      <c r="G15" s="15">
        <v>7.1</v>
      </c>
      <c r="H15" s="2">
        <v>0</v>
      </c>
      <c r="J15" s="3" t="s">
        <v>382</v>
      </c>
      <c r="K15" s="2">
        <v>31</v>
      </c>
      <c r="L15" s="24" t="s">
        <v>385</v>
      </c>
      <c r="M15" s="24" t="s">
        <v>385</v>
      </c>
      <c r="N15" s="24" t="s">
        <v>385</v>
      </c>
      <c r="O15" s="24" t="s">
        <v>385</v>
      </c>
      <c r="P15" s="23" t="s">
        <v>22</v>
      </c>
      <c r="Q15" s="23" t="s">
        <v>22</v>
      </c>
      <c r="R15" s="23" t="s">
        <v>22</v>
      </c>
      <c r="T15" s="28" t="s">
        <v>20</v>
      </c>
      <c r="U15" s="4">
        <f>IF('Perfil de consumo'!H10="",0,'Perfil de consumo'!H10)</f>
        <v>0</v>
      </c>
      <c r="V15" s="4">
        <f>IF('Perfil de consumo'!I10="",0,'Perfil de consumo'!I10)</f>
        <v>0</v>
      </c>
      <c r="W15" s="4">
        <f>IF('Perfil de consumo'!J10="",0,'Perfil de consumo'!J10)</f>
        <v>0</v>
      </c>
      <c r="X15" s="4">
        <f>IF('Perfil de consumo'!K10="",0,'Perfil de consumo'!K10)</f>
        <v>0</v>
      </c>
      <c r="Y15" s="4">
        <f>IF('Perfil de consumo'!L10="",0,'Perfil de consumo'!L10)</f>
        <v>0</v>
      </c>
      <c r="Z15" s="4">
        <f>IF('Perfil de consumo'!M10="",0,'Perfil de consumo'!M10)</f>
        <v>0</v>
      </c>
      <c r="AA15" s="4">
        <f>IF('Perfil de consumo'!N10="",0,'Perfil de consumo'!N10)</f>
        <v>0</v>
      </c>
      <c r="AB15" s="4">
        <f>IF('Perfil de consumo'!O10="",0,'Perfil de consumo'!O10)</f>
        <v>0</v>
      </c>
      <c r="AC15" s="4">
        <f>IF('Perfil de consumo'!P10="",0,'Perfil de consumo'!P10)</f>
        <v>0</v>
      </c>
      <c r="AD15" s="4">
        <f>IF('Perfil de consumo'!Q10="",0,'Perfil de consumo'!Q10)</f>
        <v>0</v>
      </c>
      <c r="AE15" s="4">
        <f>IF('Perfil de consumo'!R10="",0,'Perfil de consumo'!R10)</f>
        <v>0</v>
      </c>
      <c r="AF15" s="4">
        <f>IF('Perfil de consumo'!S10="",0,'Perfil de consumo'!S10)</f>
        <v>0</v>
      </c>
    </row>
    <row r="16" spans="2:32" ht="17.5" customHeight="1" x14ac:dyDescent="0.35">
      <c r="B16" s="11" t="s">
        <v>56</v>
      </c>
      <c r="C16" s="12" t="s">
        <v>57</v>
      </c>
      <c r="E16" s="16" t="s">
        <v>35</v>
      </c>
      <c r="F16" s="17">
        <v>497</v>
      </c>
      <c r="G16" s="18">
        <v>7.3</v>
      </c>
      <c r="H16" s="19">
        <v>0</v>
      </c>
      <c r="J16" s="3" t="s">
        <v>383</v>
      </c>
      <c r="K16" s="2">
        <v>30</v>
      </c>
      <c r="L16" s="24" t="s">
        <v>385</v>
      </c>
      <c r="M16" s="24" t="s">
        <v>385</v>
      </c>
      <c r="N16" s="23" t="s">
        <v>22</v>
      </c>
      <c r="O16" s="23" t="s">
        <v>22</v>
      </c>
      <c r="P16" s="23" t="s">
        <v>22</v>
      </c>
      <c r="Q16" s="23" t="s">
        <v>22</v>
      </c>
      <c r="R16" s="23" t="s">
        <v>22</v>
      </c>
      <c r="T16" s="28" t="s">
        <v>21</v>
      </c>
      <c r="U16" s="4">
        <f>IF('Perfil de consumo'!H11="",0,'Perfil de consumo'!H11)</f>
        <v>0</v>
      </c>
      <c r="V16" s="4">
        <f>IF('Perfil de consumo'!I11="",0,'Perfil de consumo'!I11)</f>
        <v>0</v>
      </c>
      <c r="W16" s="4">
        <f>IF('Perfil de consumo'!J11="",0,'Perfil de consumo'!J11)</f>
        <v>0</v>
      </c>
      <c r="X16" s="4">
        <f>IF('Perfil de consumo'!K11="",0,'Perfil de consumo'!K11)</f>
        <v>0</v>
      </c>
      <c r="Y16" s="4">
        <f>IF('Perfil de consumo'!L11="",0,'Perfil de consumo'!L11)</f>
        <v>0</v>
      </c>
      <c r="Z16" s="4">
        <f>IF('Perfil de consumo'!M11="",0,'Perfil de consumo'!M11)</f>
        <v>0</v>
      </c>
      <c r="AA16" s="4">
        <f>IF('Perfil de consumo'!N11="",0,'Perfil de consumo'!N11)</f>
        <v>0</v>
      </c>
      <c r="AB16" s="4">
        <f>IF('Perfil de consumo'!O11="",0,'Perfil de consumo'!O11)</f>
        <v>0</v>
      </c>
      <c r="AC16" s="4">
        <f>IF('Perfil de consumo'!P11="",0,'Perfil de consumo'!P11)</f>
        <v>0</v>
      </c>
      <c r="AD16" s="4">
        <f>IF('Perfil de consumo'!Q11="",0,'Perfil de consumo'!Q11)</f>
        <v>0</v>
      </c>
      <c r="AE16" s="4">
        <f>IF('Perfil de consumo'!R11="",0,'Perfil de consumo'!R11)</f>
        <v>0</v>
      </c>
      <c r="AF16" s="4">
        <f>IF('Perfil de consumo'!S11="",0,'Perfil de consumo'!S11)</f>
        <v>0</v>
      </c>
    </row>
    <row r="17" spans="2:24" ht="17.5" customHeight="1" x14ac:dyDescent="0.35">
      <c r="B17" s="9" t="s">
        <v>59</v>
      </c>
      <c r="C17" s="10" t="s">
        <v>41</v>
      </c>
      <c r="E17" s="13" t="s">
        <v>57</v>
      </c>
      <c r="F17" s="14">
        <v>579</v>
      </c>
      <c r="G17" s="15">
        <v>6.9</v>
      </c>
      <c r="H17" s="2">
        <v>0</v>
      </c>
      <c r="J17" s="3" t="s">
        <v>384</v>
      </c>
      <c r="K17" s="2">
        <v>31</v>
      </c>
      <c r="L17" s="23" t="s">
        <v>22</v>
      </c>
      <c r="M17" s="23" t="s">
        <v>22</v>
      </c>
      <c r="N17" s="23" t="s">
        <v>22</v>
      </c>
      <c r="O17" s="23" t="s">
        <v>22</v>
      </c>
      <c r="P17" s="23" t="s">
        <v>22</v>
      </c>
      <c r="Q17" s="23" t="s">
        <v>22</v>
      </c>
      <c r="R17" s="23" t="s">
        <v>22</v>
      </c>
    </row>
    <row r="18" spans="2:24" ht="17.5" customHeight="1" x14ac:dyDescent="0.35">
      <c r="B18" s="11" t="s">
        <v>61</v>
      </c>
      <c r="C18" s="12" t="s">
        <v>51</v>
      </c>
      <c r="E18" s="16" t="s">
        <v>67</v>
      </c>
      <c r="F18" s="17">
        <v>298</v>
      </c>
      <c r="G18" s="18">
        <v>6.9</v>
      </c>
      <c r="H18" s="19">
        <v>1</v>
      </c>
    </row>
    <row r="19" spans="2:24" ht="17.5" customHeight="1" x14ac:dyDescent="0.35">
      <c r="B19" s="9" t="s">
        <v>63</v>
      </c>
      <c r="C19" s="10" t="s">
        <v>50</v>
      </c>
      <c r="E19" s="13" t="s">
        <v>69</v>
      </c>
      <c r="F19" s="14">
        <v>109</v>
      </c>
      <c r="G19" s="15">
        <v>5.3</v>
      </c>
      <c r="H19" s="2">
        <v>3</v>
      </c>
      <c r="T19" s="21"/>
      <c r="U19" s="27" t="s">
        <v>393</v>
      </c>
      <c r="V19" s="27" t="s">
        <v>392</v>
      </c>
      <c r="W19" s="27" t="s">
        <v>17</v>
      </c>
    </row>
    <row r="20" spans="2:24" ht="17.5" customHeight="1" x14ac:dyDescent="0.35">
      <c r="B20" s="11" t="s">
        <v>64</v>
      </c>
      <c r="C20" s="12" t="s">
        <v>55</v>
      </c>
      <c r="E20" s="16" t="s">
        <v>71</v>
      </c>
      <c r="F20" s="17">
        <v>94</v>
      </c>
      <c r="G20" s="18">
        <v>6.2</v>
      </c>
      <c r="H20" s="19">
        <v>2</v>
      </c>
      <c r="T20" s="2" t="s">
        <v>22</v>
      </c>
      <c r="U20" s="2">
        <f>COUNTIF(U8:AF8,T20)</f>
        <v>0</v>
      </c>
      <c r="V20" s="2">
        <f>SUMIF($U$8:$AF$8,T20,$U$9:$AF$9)</f>
        <v>0</v>
      </c>
      <c r="W20" s="4">
        <f>SUMIF($U$8:$AF$8,T20,$U$10:$AF$10)</f>
        <v>0</v>
      </c>
      <c r="X20" s="1" t="s">
        <v>407</v>
      </c>
    </row>
    <row r="21" spans="2:24" ht="17.5" customHeight="1" x14ac:dyDescent="0.35">
      <c r="B21" s="9" t="s">
        <v>65</v>
      </c>
      <c r="C21" s="10" t="s">
        <v>66</v>
      </c>
      <c r="E21" s="13" t="s">
        <v>66</v>
      </c>
      <c r="F21" s="14">
        <v>73</v>
      </c>
      <c r="G21" s="15">
        <v>5.2</v>
      </c>
      <c r="H21" s="2">
        <v>3</v>
      </c>
      <c r="T21" s="2" t="s">
        <v>23</v>
      </c>
      <c r="U21" s="2">
        <f>COUNTIF(U8:AF8,T21)</f>
        <v>0</v>
      </c>
      <c r="V21" s="2">
        <f t="shared" ref="V21:V22" si="2">SUMIF($U$8:$AF$8,T21,$U$9:$AF$9)</f>
        <v>0</v>
      </c>
      <c r="W21" s="4">
        <f t="shared" ref="W21:W22" si="3">SUMIF($U$8:$AF$8,T21,$U$10:$AF$10)</f>
        <v>0</v>
      </c>
      <c r="X21" s="1" t="s">
        <v>408</v>
      </c>
    </row>
    <row r="22" spans="2:24" ht="17.5" customHeight="1" x14ac:dyDescent="0.35">
      <c r="B22" s="11" t="s">
        <v>68</v>
      </c>
      <c r="C22" s="12" t="s">
        <v>51</v>
      </c>
      <c r="E22" s="16" t="s">
        <v>27</v>
      </c>
      <c r="F22" s="17">
        <v>168</v>
      </c>
      <c r="G22" s="18">
        <v>5.9</v>
      </c>
      <c r="H22" s="19">
        <v>0</v>
      </c>
      <c r="T22" s="2" t="s">
        <v>385</v>
      </c>
      <c r="U22" s="2">
        <f>COUNTIF(U8:AF8,T22)</f>
        <v>0</v>
      </c>
      <c r="V22" s="2">
        <f t="shared" si="2"/>
        <v>0</v>
      </c>
      <c r="W22" s="4">
        <f t="shared" si="3"/>
        <v>0</v>
      </c>
      <c r="X22" s="1" t="s">
        <v>409</v>
      </c>
    </row>
    <row r="23" spans="2:24" ht="17.5" customHeight="1" x14ac:dyDescent="0.35">
      <c r="B23" s="9" t="s">
        <v>70</v>
      </c>
      <c r="C23" s="10" t="s">
        <v>66</v>
      </c>
      <c r="E23" s="13" t="s">
        <v>76</v>
      </c>
      <c r="F23" s="14">
        <v>268</v>
      </c>
      <c r="G23" s="15">
        <v>7.2</v>
      </c>
      <c r="H23" s="2">
        <v>1</v>
      </c>
    </row>
    <row r="24" spans="2:24" ht="17.5" customHeight="1" x14ac:dyDescent="0.35">
      <c r="B24" s="11" t="s">
        <v>72</v>
      </c>
      <c r="C24" s="12" t="s">
        <v>43</v>
      </c>
      <c r="E24" s="16" t="s">
        <v>47</v>
      </c>
      <c r="F24" s="17">
        <v>99</v>
      </c>
      <c r="G24" s="18">
        <v>5.6</v>
      </c>
      <c r="H24" s="19">
        <v>0</v>
      </c>
    </row>
    <row r="25" spans="2:24" ht="17.5" customHeight="1" x14ac:dyDescent="0.35">
      <c r="B25" s="9" t="s">
        <v>73</v>
      </c>
      <c r="C25" s="10" t="s">
        <v>74</v>
      </c>
      <c r="E25" s="13" t="s">
        <v>50</v>
      </c>
      <c r="F25" s="14">
        <v>47</v>
      </c>
      <c r="G25" s="15">
        <v>4.7</v>
      </c>
      <c r="H25" s="2">
        <v>0</v>
      </c>
    </row>
    <row r="26" spans="2:24" ht="17.5" customHeight="1" x14ac:dyDescent="0.35">
      <c r="B26" s="11" t="s">
        <v>75</v>
      </c>
      <c r="C26" s="12" t="s">
        <v>51</v>
      </c>
      <c r="E26" s="16" t="s">
        <v>74</v>
      </c>
      <c r="F26" s="17">
        <v>361</v>
      </c>
      <c r="G26" s="18">
        <v>6.8</v>
      </c>
      <c r="H26" s="19">
        <v>0</v>
      </c>
    </row>
    <row r="27" spans="2:24" ht="17.5" customHeight="1" x14ac:dyDescent="0.35">
      <c r="B27" s="9" t="s">
        <v>77</v>
      </c>
      <c r="C27" s="10" t="s">
        <v>69</v>
      </c>
      <c r="E27" s="13" t="s">
        <v>82</v>
      </c>
      <c r="F27" s="14">
        <v>361</v>
      </c>
      <c r="G27" s="15">
        <v>6.7</v>
      </c>
      <c r="H27" s="2">
        <v>1</v>
      </c>
    </row>
    <row r="28" spans="2:24" ht="17.5" customHeight="1" x14ac:dyDescent="0.35">
      <c r="B28" s="11" t="s">
        <v>78</v>
      </c>
      <c r="C28" s="12" t="s">
        <v>79</v>
      </c>
      <c r="E28" s="16" t="s">
        <v>85</v>
      </c>
      <c r="F28" s="17">
        <v>126</v>
      </c>
      <c r="G28" s="18">
        <v>6.6</v>
      </c>
      <c r="H28" s="19">
        <v>0</v>
      </c>
    </row>
    <row r="29" spans="2:24" ht="17.5" customHeight="1" x14ac:dyDescent="0.35">
      <c r="B29" s="9" t="s">
        <v>80</v>
      </c>
      <c r="C29" s="10" t="s">
        <v>60</v>
      </c>
      <c r="E29" s="13" t="s">
        <v>87</v>
      </c>
      <c r="F29" s="14">
        <v>380</v>
      </c>
      <c r="G29" s="15">
        <v>3.2</v>
      </c>
      <c r="H29" s="2">
        <v>3</v>
      </c>
    </row>
    <row r="30" spans="2:24" ht="17.5" customHeight="1" x14ac:dyDescent="0.35">
      <c r="B30" s="11" t="s">
        <v>81</v>
      </c>
      <c r="C30" s="12" t="s">
        <v>31</v>
      </c>
      <c r="E30" s="16" t="s">
        <v>84</v>
      </c>
      <c r="F30" s="17">
        <v>10</v>
      </c>
      <c r="G30" s="18">
        <v>2.9</v>
      </c>
      <c r="H30" s="19">
        <v>3</v>
      </c>
    </row>
    <row r="31" spans="2:24" ht="17.5" customHeight="1" x14ac:dyDescent="0.35">
      <c r="B31" s="9" t="s">
        <v>83</v>
      </c>
      <c r="C31" s="10" t="s">
        <v>84</v>
      </c>
      <c r="E31" s="13" t="s">
        <v>90</v>
      </c>
      <c r="F31" s="14">
        <v>553</v>
      </c>
      <c r="G31" s="15">
        <v>7.5</v>
      </c>
      <c r="H31" s="2">
        <v>0</v>
      </c>
    </row>
    <row r="32" spans="2:24" ht="17.5" customHeight="1" x14ac:dyDescent="0.35">
      <c r="B32" s="11" t="s">
        <v>86</v>
      </c>
      <c r="C32" s="12" t="s">
        <v>74</v>
      </c>
      <c r="E32" s="16" t="s">
        <v>79</v>
      </c>
      <c r="F32" s="17">
        <v>320</v>
      </c>
      <c r="G32" s="18">
        <v>6.7</v>
      </c>
      <c r="H32" s="19">
        <v>0</v>
      </c>
    </row>
    <row r="33" spans="2:3" ht="17.5" customHeight="1" x14ac:dyDescent="0.35">
      <c r="B33" s="9" t="s">
        <v>88</v>
      </c>
      <c r="C33" s="10" t="s">
        <v>76</v>
      </c>
    </row>
    <row r="34" spans="2:3" ht="17.5" customHeight="1" x14ac:dyDescent="0.35">
      <c r="B34" s="11" t="s">
        <v>89</v>
      </c>
      <c r="C34" s="12" t="s">
        <v>74</v>
      </c>
    </row>
    <row r="35" spans="2:3" ht="17.5" customHeight="1" x14ac:dyDescent="0.35">
      <c r="B35" s="9" t="s">
        <v>91</v>
      </c>
      <c r="C35" s="10" t="s">
        <v>57</v>
      </c>
    </row>
    <row r="36" spans="2:3" ht="17.5" customHeight="1" x14ac:dyDescent="0.35">
      <c r="B36" s="11" t="s">
        <v>92</v>
      </c>
      <c r="C36" s="12" t="s">
        <v>67</v>
      </c>
    </row>
    <row r="37" spans="2:3" ht="17.5" customHeight="1" x14ac:dyDescent="0.35">
      <c r="B37" s="9" t="s">
        <v>93</v>
      </c>
      <c r="C37" s="10" t="s">
        <v>37</v>
      </c>
    </row>
    <row r="38" spans="2:3" ht="17.5" customHeight="1" x14ac:dyDescent="0.35">
      <c r="B38" s="11" t="s">
        <v>94</v>
      </c>
      <c r="C38" s="12" t="s">
        <v>43</v>
      </c>
    </row>
    <row r="39" spans="2:3" ht="17.5" customHeight="1" x14ac:dyDescent="0.35">
      <c r="B39" s="9" t="s">
        <v>95</v>
      </c>
      <c r="C39" s="10" t="s">
        <v>47</v>
      </c>
    </row>
    <row r="40" spans="2:3" ht="17.5" customHeight="1" x14ac:dyDescent="0.35">
      <c r="B40" s="11" t="s">
        <v>96</v>
      </c>
      <c r="C40" s="12" t="s">
        <v>31</v>
      </c>
    </row>
    <row r="41" spans="2:3" ht="17.5" customHeight="1" x14ac:dyDescent="0.35">
      <c r="B41" s="9" t="s">
        <v>97</v>
      </c>
      <c r="C41" s="10" t="s">
        <v>43</v>
      </c>
    </row>
    <row r="42" spans="2:3" ht="17.5" customHeight="1" x14ac:dyDescent="0.35">
      <c r="B42" s="11" t="s">
        <v>98</v>
      </c>
      <c r="C42" s="12" t="s">
        <v>66</v>
      </c>
    </row>
    <row r="43" spans="2:3" ht="17.5" customHeight="1" x14ac:dyDescent="0.35">
      <c r="B43" s="9" t="s">
        <v>99</v>
      </c>
      <c r="C43" s="10" t="s">
        <v>79</v>
      </c>
    </row>
    <row r="44" spans="2:3" ht="17.5" customHeight="1" x14ac:dyDescent="0.35">
      <c r="B44" s="11" t="s">
        <v>100</v>
      </c>
      <c r="C44" s="12" t="s">
        <v>60</v>
      </c>
    </row>
    <row r="45" spans="2:3" ht="17.5" customHeight="1" x14ac:dyDescent="0.35">
      <c r="B45" s="9" t="s">
        <v>101</v>
      </c>
      <c r="C45" s="10" t="s">
        <v>51</v>
      </c>
    </row>
    <row r="46" spans="2:3" ht="17.5" customHeight="1" x14ac:dyDescent="0.35">
      <c r="B46" s="11" t="s">
        <v>102</v>
      </c>
      <c r="C46" s="12" t="s">
        <v>50</v>
      </c>
    </row>
    <row r="47" spans="2:3" ht="17.5" customHeight="1" x14ac:dyDescent="0.35">
      <c r="B47" s="9" t="s">
        <v>103</v>
      </c>
      <c r="C47" s="10" t="s">
        <v>85</v>
      </c>
    </row>
    <row r="48" spans="2:3" ht="17.5" customHeight="1" x14ac:dyDescent="0.35">
      <c r="B48" s="11" t="s">
        <v>104</v>
      </c>
      <c r="C48" s="12" t="s">
        <v>51</v>
      </c>
    </row>
    <row r="49" spans="2:3" ht="17.5" customHeight="1" x14ac:dyDescent="0.35">
      <c r="B49" s="9" t="s">
        <v>105</v>
      </c>
      <c r="C49" s="10" t="s">
        <v>62</v>
      </c>
    </row>
    <row r="50" spans="2:3" ht="17.5" customHeight="1" x14ac:dyDescent="0.35">
      <c r="B50" s="11" t="s">
        <v>106</v>
      </c>
      <c r="C50" s="12" t="s">
        <v>66</v>
      </c>
    </row>
    <row r="51" spans="2:3" ht="17.5" customHeight="1" x14ac:dyDescent="0.35">
      <c r="B51" s="9" t="s">
        <v>107</v>
      </c>
      <c r="C51" s="10" t="s">
        <v>47</v>
      </c>
    </row>
    <row r="52" spans="2:3" ht="17.5" customHeight="1" x14ac:dyDescent="0.35">
      <c r="B52" s="11" t="s">
        <v>108</v>
      </c>
      <c r="C52" s="12" t="s">
        <v>37</v>
      </c>
    </row>
    <row r="53" spans="2:3" ht="17.5" customHeight="1" x14ac:dyDescent="0.35">
      <c r="B53" s="9" t="s">
        <v>109</v>
      </c>
      <c r="C53" s="10" t="s">
        <v>45</v>
      </c>
    </row>
    <row r="54" spans="2:3" ht="17.5" customHeight="1" x14ac:dyDescent="0.35">
      <c r="B54" s="11" t="s">
        <v>110</v>
      </c>
      <c r="C54" s="12" t="s">
        <v>60</v>
      </c>
    </row>
    <row r="55" spans="2:3" ht="17.5" customHeight="1" x14ac:dyDescent="0.35">
      <c r="B55" s="9" t="s">
        <v>111</v>
      </c>
      <c r="C55" s="10" t="s">
        <v>45</v>
      </c>
    </row>
    <row r="56" spans="2:3" ht="17.5" customHeight="1" x14ac:dyDescent="0.35">
      <c r="B56" s="11" t="s">
        <v>112</v>
      </c>
      <c r="C56" s="12" t="s">
        <v>48</v>
      </c>
    </row>
    <row r="57" spans="2:3" ht="17.5" customHeight="1" x14ac:dyDescent="0.35">
      <c r="B57" s="9" t="s">
        <v>113</v>
      </c>
      <c r="C57" s="10" t="s">
        <v>47</v>
      </c>
    </row>
    <row r="58" spans="2:3" ht="17.5" customHeight="1" x14ac:dyDescent="0.35">
      <c r="B58" s="11" t="s">
        <v>114</v>
      </c>
      <c r="C58" s="12" t="s">
        <v>47</v>
      </c>
    </row>
    <row r="59" spans="2:3" ht="17.5" customHeight="1" x14ac:dyDescent="0.35">
      <c r="B59" s="9" t="s">
        <v>435</v>
      </c>
      <c r="C59" s="10" t="s">
        <v>84</v>
      </c>
    </row>
    <row r="60" spans="2:3" ht="17.5" customHeight="1" x14ac:dyDescent="0.35">
      <c r="B60" s="11" t="s">
        <v>436</v>
      </c>
      <c r="C60" s="12" t="s">
        <v>87</v>
      </c>
    </row>
    <row r="61" spans="2:3" ht="17.5" customHeight="1" x14ac:dyDescent="0.35">
      <c r="B61" s="9" t="s">
        <v>115</v>
      </c>
      <c r="C61" s="10" t="s">
        <v>87</v>
      </c>
    </row>
    <row r="62" spans="2:3" ht="17.5" customHeight="1" x14ac:dyDescent="0.35">
      <c r="B62" s="11" t="s">
        <v>116</v>
      </c>
      <c r="C62" s="12" t="s">
        <v>76</v>
      </c>
    </row>
    <row r="63" spans="2:3" ht="17.5" customHeight="1" x14ac:dyDescent="0.35">
      <c r="B63" s="9" t="s">
        <v>117</v>
      </c>
      <c r="C63" s="10" t="s">
        <v>43</v>
      </c>
    </row>
    <row r="64" spans="2:3" ht="17.5" customHeight="1" x14ac:dyDescent="0.35">
      <c r="B64" s="11" t="s">
        <v>118</v>
      </c>
      <c r="C64" s="12" t="s">
        <v>119</v>
      </c>
    </row>
    <row r="65" spans="2:3" ht="17.5" customHeight="1" x14ac:dyDescent="0.35">
      <c r="B65" s="9" t="s">
        <v>120</v>
      </c>
      <c r="C65" s="10" t="s">
        <v>57</v>
      </c>
    </row>
    <row r="66" spans="2:3" ht="17.5" customHeight="1" x14ac:dyDescent="0.35">
      <c r="B66" s="11" t="s">
        <v>121</v>
      </c>
      <c r="C66" s="12" t="s">
        <v>35</v>
      </c>
    </row>
    <row r="67" spans="2:3" ht="17.5" customHeight="1" x14ac:dyDescent="0.35">
      <c r="B67" s="9" t="s">
        <v>122</v>
      </c>
      <c r="C67" s="10" t="s">
        <v>66</v>
      </c>
    </row>
    <row r="68" spans="2:3" ht="17.5" customHeight="1" x14ac:dyDescent="0.35">
      <c r="B68" s="11" t="s">
        <v>123</v>
      </c>
      <c r="C68" s="12" t="s">
        <v>69</v>
      </c>
    </row>
    <row r="69" spans="2:3" ht="17.5" customHeight="1" x14ac:dyDescent="0.35">
      <c r="B69" s="9" t="s">
        <v>124</v>
      </c>
      <c r="C69" s="10" t="s">
        <v>74</v>
      </c>
    </row>
    <row r="70" spans="2:3" ht="17.5" customHeight="1" x14ac:dyDescent="0.35">
      <c r="B70" s="11" t="s">
        <v>125</v>
      </c>
      <c r="C70" s="12" t="s">
        <v>58</v>
      </c>
    </row>
    <row r="71" spans="2:3" ht="17.5" customHeight="1" x14ac:dyDescent="0.35">
      <c r="B71" s="9" t="s">
        <v>126</v>
      </c>
      <c r="C71" s="10" t="s">
        <v>79</v>
      </c>
    </row>
    <row r="72" spans="2:3" ht="17.5" customHeight="1" x14ac:dyDescent="0.35">
      <c r="B72" s="11" t="s">
        <v>127</v>
      </c>
      <c r="C72" s="12" t="s">
        <v>43</v>
      </c>
    </row>
    <row r="73" spans="2:3" ht="17.5" customHeight="1" x14ac:dyDescent="0.35">
      <c r="B73" s="9" t="s">
        <v>128</v>
      </c>
      <c r="C73" s="10" t="s">
        <v>35</v>
      </c>
    </row>
    <row r="74" spans="2:3" ht="17.5" customHeight="1" x14ac:dyDescent="0.35">
      <c r="B74" s="11" t="s">
        <v>129</v>
      </c>
      <c r="C74" s="12" t="s">
        <v>41</v>
      </c>
    </row>
    <row r="75" spans="2:3" ht="17.5" customHeight="1" x14ac:dyDescent="0.35">
      <c r="B75" s="9" t="s">
        <v>130</v>
      </c>
      <c r="C75" s="10" t="s">
        <v>51</v>
      </c>
    </row>
    <row r="76" spans="2:3" ht="17.5" customHeight="1" x14ac:dyDescent="0.35">
      <c r="B76" s="11" t="s">
        <v>131</v>
      </c>
      <c r="C76" s="12" t="s">
        <v>55</v>
      </c>
    </row>
    <row r="77" spans="2:3" ht="17.5" customHeight="1" x14ac:dyDescent="0.35">
      <c r="B77" s="9" t="s">
        <v>132</v>
      </c>
      <c r="C77" s="10" t="s">
        <v>79</v>
      </c>
    </row>
    <row r="78" spans="2:3" ht="17.5" customHeight="1" x14ac:dyDescent="0.35">
      <c r="B78" s="11" t="s">
        <v>133</v>
      </c>
      <c r="C78" s="12" t="s">
        <v>66</v>
      </c>
    </row>
    <row r="79" spans="2:3" ht="17.5" customHeight="1" x14ac:dyDescent="0.35">
      <c r="B79" s="9" t="s">
        <v>134</v>
      </c>
      <c r="C79" s="10" t="s">
        <v>45</v>
      </c>
    </row>
    <row r="80" spans="2:3" ht="17.5" customHeight="1" x14ac:dyDescent="0.35">
      <c r="B80" s="11" t="s">
        <v>135</v>
      </c>
      <c r="C80" s="12" t="s">
        <v>79</v>
      </c>
    </row>
    <row r="81" spans="2:3" ht="17.5" customHeight="1" x14ac:dyDescent="0.35">
      <c r="B81" s="9" t="s">
        <v>136</v>
      </c>
      <c r="C81" s="10" t="s">
        <v>119</v>
      </c>
    </row>
    <row r="82" spans="2:3" ht="17.5" customHeight="1" x14ac:dyDescent="0.35">
      <c r="B82" s="11" t="s">
        <v>137</v>
      </c>
      <c r="C82" s="12" t="s">
        <v>119</v>
      </c>
    </row>
    <row r="83" spans="2:3" ht="17.5" customHeight="1" x14ac:dyDescent="0.35">
      <c r="B83" s="9" t="s">
        <v>138</v>
      </c>
      <c r="C83" s="10" t="s">
        <v>27</v>
      </c>
    </row>
    <row r="84" spans="2:3" ht="17.5" customHeight="1" x14ac:dyDescent="0.35">
      <c r="B84" s="11" t="s">
        <v>139</v>
      </c>
      <c r="C84" s="12" t="s">
        <v>66</v>
      </c>
    </row>
    <row r="85" spans="2:3" ht="17.5" customHeight="1" x14ac:dyDescent="0.35">
      <c r="B85" s="9" t="s">
        <v>140</v>
      </c>
      <c r="C85" s="10" t="s">
        <v>62</v>
      </c>
    </row>
    <row r="86" spans="2:3" ht="17.5" customHeight="1" x14ac:dyDescent="0.35">
      <c r="B86" s="11" t="s">
        <v>141</v>
      </c>
      <c r="C86" s="12" t="s">
        <v>43</v>
      </c>
    </row>
    <row r="87" spans="2:3" ht="17.5" customHeight="1" x14ac:dyDescent="0.35">
      <c r="B87" s="9" t="s">
        <v>142</v>
      </c>
      <c r="C87" s="10" t="s">
        <v>51</v>
      </c>
    </row>
    <row r="88" spans="2:3" ht="17.5" customHeight="1" x14ac:dyDescent="0.35">
      <c r="B88" s="11" t="s">
        <v>143</v>
      </c>
      <c r="C88" s="12" t="s">
        <v>43</v>
      </c>
    </row>
    <row r="89" spans="2:3" ht="17.5" customHeight="1" x14ac:dyDescent="0.35">
      <c r="B89" s="9" t="s">
        <v>144</v>
      </c>
      <c r="C89" s="10" t="s">
        <v>27</v>
      </c>
    </row>
    <row r="90" spans="2:3" ht="17.5" customHeight="1" x14ac:dyDescent="0.35">
      <c r="B90" s="11" t="s">
        <v>145</v>
      </c>
      <c r="C90" s="12" t="s">
        <v>71</v>
      </c>
    </row>
    <row r="91" spans="2:3" ht="17.5" customHeight="1" x14ac:dyDescent="0.35">
      <c r="B91" s="9" t="s">
        <v>146</v>
      </c>
      <c r="C91" s="10" t="s">
        <v>60</v>
      </c>
    </row>
    <row r="92" spans="2:3" ht="17.5" customHeight="1" x14ac:dyDescent="0.35">
      <c r="B92" s="11" t="s">
        <v>147</v>
      </c>
      <c r="C92" s="12" t="s">
        <v>31</v>
      </c>
    </row>
    <row r="93" spans="2:3" ht="17.5" customHeight="1" x14ac:dyDescent="0.35">
      <c r="B93" s="9" t="s">
        <v>148</v>
      </c>
      <c r="C93" s="10" t="s">
        <v>37</v>
      </c>
    </row>
    <row r="94" spans="2:3" ht="17.5" customHeight="1" x14ac:dyDescent="0.35">
      <c r="B94" s="11" t="s">
        <v>149</v>
      </c>
      <c r="C94" s="12" t="s">
        <v>37</v>
      </c>
    </row>
    <row r="95" spans="2:3" ht="17.5" customHeight="1" x14ac:dyDescent="0.35">
      <c r="B95" s="9" t="s">
        <v>150</v>
      </c>
      <c r="C95" s="10" t="s">
        <v>48</v>
      </c>
    </row>
    <row r="96" spans="2:3" ht="17.5" customHeight="1" x14ac:dyDescent="0.35">
      <c r="B96" s="11" t="s">
        <v>151</v>
      </c>
      <c r="C96" s="12" t="s">
        <v>41</v>
      </c>
    </row>
    <row r="97" spans="2:3" ht="17.5" customHeight="1" x14ac:dyDescent="0.35">
      <c r="B97" s="9" t="s">
        <v>152</v>
      </c>
      <c r="C97" s="10" t="s">
        <v>79</v>
      </c>
    </row>
    <row r="98" spans="2:3" ht="17.5" customHeight="1" x14ac:dyDescent="0.35">
      <c r="B98" s="11" t="s">
        <v>153</v>
      </c>
      <c r="C98" s="12" t="s">
        <v>51</v>
      </c>
    </row>
    <row r="99" spans="2:3" ht="17.5" customHeight="1" x14ac:dyDescent="0.35">
      <c r="B99" s="9" t="s">
        <v>154</v>
      </c>
      <c r="C99" s="10" t="s">
        <v>27</v>
      </c>
    </row>
    <row r="100" spans="2:3" ht="17.5" customHeight="1" x14ac:dyDescent="0.35">
      <c r="B100" s="11" t="s">
        <v>155</v>
      </c>
      <c r="C100" s="12" t="s">
        <v>119</v>
      </c>
    </row>
    <row r="101" spans="2:3" ht="17.5" customHeight="1" x14ac:dyDescent="0.35">
      <c r="B101" s="9" t="s">
        <v>156</v>
      </c>
      <c r="C101" s="10" t="s">
        <v>55</v>
      </c>
    </row>
    <row r="102" spans="2:3" ht="17.5" customHeight="1" x14ac:dyDescent="0.35">
      <c r="B102" s="11" t="s">
        <v>157</v>
      </c>
      <c r="C102" s="12" t="s">
        <v>74</v>
      </c>
    </row>
    <row r="103" spans="2:3" ht="17.5" customHeight="1" x14ac:dyDescent="0.35">
      <c r="B103" s="9" t="s">
        <v>158</v>
      </c>
      <c r="C103" s="10" t="s">
        <v>90</v>
      </c>
    </row>
    <row r="104" spans="2:3" ht="17.5" customHeight="1" x14ac:dyDescent="0.35">
      <c r="B104" s="11" t="s">
        <v>159</v>
      </c>
      <c r="C104" s="12" t="s">
        <v>57</v>
      </c>
    </row>
    <row r="105" spans="2:3" ht="17.5" customHeight="1" x14ac:dyDescent="0.35">
      <c r="B105" s="9" t="s">
        <v>160</v>
      </c>
      <c r="C105" s="10" t="s">
        <v>43</v>
      </c>
    </row>
    <row r="106" spans="2:3" ht="17.5" customHeight="1" x14ac:dyDescent="0.35">
      <c r="B106" s="11" t="s">
        <v>161</v>
      </c>
      <c r="C106" s="12" t="s">
        <v>87</v>
      </c>
    </row>
    <row r="107" spans="2:3" ht="17.5" customHeight="1" x14ac:dyDescent="0.35">
      <c r="B107" s="9" t="s">
        <v>162</v>
      </c>
      <c r="C107" s="10" t="s">
        <v>62</v>
      </c>
    </row>
    <row r="108" spans="2:3" ht="17.5" customHeight="1" x14ac:dyDescent="0.35">
      <c r="B108" s="11" t="s">
        <v>163</v>
      </c>
      <c r="C108" s="12" t="s">
        <v>43</v>
      </c>
    </row>
    <row r="109" spans="2:3" ht="17.5" customHeight="1" x14ac:dyDescent="0.35">
      <c r="B109" s="9" t="s">
        <v>164</v>
      </c>
      <c r="C109" s="10" t="s">
        <v>74</v>
      </c>
    </row>
    <row r="110" spans="2:3" ht="17.5" customHeight="1" x14ac:dyDescent="0.35">
      <c r="B110" s="11" t="s">
        <v>165</v>
      </c>
      <c r="C110" s="12" t="s">
        <v>66</v>
      </c>
    </row>
    <row r="111" spans="2:3" ht="17.5" customHeight="1" x14ac:dyDescent="0.35">
      <c r="B111" s="9" t="s">
        <v>166</v>
      </c>
      <c r="C111" s="10" t="s">
        <v>71</v>
      </c>
    </row>
    <row r="112" spans="2:3" ht="17.5" customHeight="1" x14ac:dyDescent="0.35">
      <c r="B112" s="11" t="s">
        <v>167</v>
      </c>
      <c r="C112" s="12" t="s">
        <v>90</v>
      </c>
    </row>
    <row r="113" spans="2:3" ht="17.5" customHeight="1" x14ac:dyDescent="0.35">
      <c r="B113" s="9" t="s">
        <v>168</v>
      </c>
      <c r="C113" s="10" t="s">
        <v>39</v>
      </c>
    </row>
    <row r="114" spans="2:3" ht="17.5" customHeight="1" x14ac:dyDescent="0.35">
      <c r="B114" s="11" t="s">
        <v>169</v>
      </c>
      <c r="C114" s="12" t="s">
        <v>55</v>
      </c>
    </row>
    <row r="115" spans="2:3" ht="17.5" customHeight="1" x14ac:dyDescent="0.35">
      <c r="B115" s="9" t="s">
        <v>170</v>
      </c>
      <c r="C115" s="10" t="s">
        <v>48</v>
      </c>
    </row>
    <row r="116" spans="2:3" ht="17.5" customHeight="1" x14ac:dyDescent="0.35">
      <c r="B116" s="11" t="s">
        <v>171</v>
      </c>
      <c r="C116" s="12" t="s">
        <v>84</v>
      </c>
    </row>
    <row r="117" spans="2:3" ht="17.5" customHeight="1" x14ac:dyDescent="0.35">
      <c r="B117" s="9" t="s">
        <v>172</v>
      </c>
      <c r="C117" s="10" t="s">
        <v>58</v>
      </c>
    </row>
    <row r="118" spans="2:3" ht="17.5" customHeight="1" x14ac:dyDescent="0.35">
      <c r="B118" s="11" t="s">
        <v>173</v>
      </c>
      <c r="C118" s="12" t="s">
        <v>31</v>
      </c>
    </row>
    <row r="119" spans="2:3" ht="17.5" customHeight="1" x14ac:dyDescent="0.35">
      <c r="B119" s="9" t="s">
        <v>438</v>
      </c>
      <c r="C119" s="10" t="s">
        <v>41</v>
      </c>
    </row>
    <row r="120" spans="2:3" ht="17.5" customHeight="1" x14ac:dyDescent="0.35">
      <c r="B120" s="11" t="s">
        <v>439</v>
      </c>
      <c r="C120" s="12" t="s">
        <v>84</v>
      </c>
    </row>
    <row r="121" spans="2:3" ht="17.5" customHeight="1" x14ac:dyDescent="0.35">
      <c r="B121" s="9" t="s">
        <v>174</v>
      </c>
      <c r="C121" s="10" t="s">
        <v>41</v>
      </c>
    </row>
    <row r="122" spans="2:3" ht="17.5" customHeight="1" x14ac:dyDescent="0.35">
      <c r="B122" s="11" t="s">
        <v>175</v>
      </c>
      <c r="C122" s="12" t="s">
        <v>84</v>
      </c>
    </row>
    <row r="123" spans="2:3" ht="17.5" customHeight="1" x14ac:dyDescent="0.35">
      <c r="B123" s="9" t="s">
        <v>176</v>
      </c>
      <c r="C123" s="10" t="s">
        <v>84</v>
      </c>
    </row>
    <row r="124" spans="2:3" ht="17.5" customHeight="1" x14ac:dyDescent="0.35">
      <c r="B124" s="11" t="s">
        <v>177</v>
      </c>
      <c r="C124" s="12" t="s">
        <v>57</v>
      </c>
    </row>
    <row r="125" spans="2:3" ht="17.5" customHeight="1" x14ac:dyDescent="0.35">
      <c r="B125" s="9" t="s">
        <v>178</v>
      </c>
      <c r="C125" s="10" t="s">
        <v>85</v>
      </c>
    </row>
    <row r="126" spans="2:3" ht="17.5" customHeight="1" x14ac:dyDescent="0.35">
      <c r="B126" s="11" t="s">
        <v>179</v>
      </c>
      <c r="C126" s="12" t="s">
        <v>69</v>
      </c>
    </row>
    <row r="127" spans="2:3" ht="17.5" customHeight="1" x14ac:dyDescent="0.35">
      <c r="B127" s="9" t="s">
        <v>180</v>
      </c>
      <c r="C127" s="10" t="s">
        <v>41</v>
      </c>
    </row>
    <row r="128" spans="2:3" ht="17.5" customHeight="1" x14ac:dyDescent="0.35">
      <c r="B128" s="11" t="s">
        <v>181</v>
      </c>
      <c r="C128" s="12" t="s">
        <v>69</v>
      </c>
    </row>
    <row r="129" spans="2:3" ht="17.5" customHeight="1" x14ac:dyDescent="0.35">
      <c r="B129" s="9" t="s">
        <v>182</v>
      </c>
      <c r="C129" s="10" t="s">
        <v>47</v>
      </c>
    </row>
    <row r="130" spans="2:3" ht="17.5" customHeight="1" x14ac:dyDescent="0.35">
      <c r="B130" s="11" t="s">
        <v>183</v>
      </c>
      <c r="C130" s="12" t="s">
        <v>74</v>
      </c>
    </row>
    <row r="131" spans="2:3" ht="17.5" customHeight="1" x14ac:dyDescent="0.35">
      <c r="B131" s="9" t="s">
        <v>184</v>
      </c>
      <c r="C131" s="10" t="s">
        <v>79</v>
      </c>
    </row>
    <row r="132" spans="2:3" ht="17.5" customHeight="1" x14ac:dyDescent="0.35">
      <c r="B132" s="11" t="s">
        <v>185</v>
      </c>
      <c r="C132" s="12" t="s">
        <v>27</v>
      </c>
    </row>
    <row r="133" spans="2:3" ht="17.5" customHeight="1" x14ac:dyDescent="0.35">
      <c r="B133" s="9" t="s">
        <v>186</v>
      </c>
      <c r="C133" s="10" t="s">
        <v>45</v>
      </c>
    </row>
    <row r="134" spans="2:3" ht="17.5" customHeight="1" x14ac:dyDescent="0.35">
      <c r="B134" s="11" t="s">
        <v>187</v>
      </c>
      <c r="C134" s="12" t="s">
        <v>87</v>
      </c>
    </row>
    <row r="135" spans="2:3" ht="17.5" customHeight="1" x14ac:dyDescent="0.35">
      <c r="B135" s="9" t="s">
        <v>188</v>
      </c>
      <c r="C135" s="10" t="s">
        <v>84</v>
      </c>
    </row>
    <row r="136" spans="2:3" ht="17.5" customHeight="1" x14ac:dyDescent="0.35">
      <c r="B136" s="11" t="s">
        <v>189</v>
      </c>
      <c r="C136" s="12" t="s">
        <v>69</v>
      </c>
    </row>
    <row r="137" spans="2:3" ht="17.5" customHeight="1" x14ac:dyDescent="0.35">
      <c r="B137" s="9" t="s">
        <v>190</v>
      </c>
      <c r="C137" s="10" t="s">
        <v>71</v>
      </c>
    </row>
    <row r="138" spans="2:3" ht="17.5" customHeight="1" x14ac:dyDescent="0.35">
      <c r="B138" s="11" t="s">
        <v>191</v>
      </c>
      <c r="C138" s="12" t="s">
        <v>35</v>
      </c>
    </row>
    <row r="139" spans="2:3" ht="17.5" customHeight="1" x14ac:dyDescent="0.35">
      <c r="B139" s="9" t="s">
        <v>192</v>
      </c>
      <c r="C139" s="10" t="s">
        <v>55</v>
      </c>
    </row>
    <row r="140" spans="2:3" ht="17.5" customHeight="1" x14ac:dyDescent="0.35">
      <c r="B140" s="11" t="s">
        <v>193</v>
      </c>
      <c r="C140" s="12" t="s">
        <v>79</v>
      </c>
    </row>
    <row r="141" spans="2:3" ht="17.5" customHeight="1" x14ac:dyDescent="0.35">
      <c r="B141" s="9" t="s">
        <v>194</v>
      </c>
      <c r="C141" s="10" t="s">
        <v>85</v>
      </c>
    </row>
    <row r="142" spans="2:3" ht="17.5" customHeight="1" x14ac:dyDescent="0.35">
      <c r="B142" s="11" t="s">
        <v>195</v>
      </c>
      <c r="C142" s="12" t="s">
        <v>43</v>
      </c>
    </row>
    <row r="143" spans="2:3" ht="17.5" customHeight="1" x14ac:dyDescent="0.35">
      <c r="B143" s="9" t="s">
        <v>196</v>
      </c>
      <c r="C143" s="10" t="s">
        <v>71</v>
      </c>
    </row>
    <row r="144" spans="2:3" ht="17.5" customHeight="1" x14ac:dyDescent="0.35">
      <c r="B144" s="11" t="s">
        <v>197</v>
      </c>
      <c r="C144" s="12" t="s">
        <v>119</v>
      </c>
    </row>
    <row r="145" spans="2:3" ht="17.5" customHeight="1" x14ac:dyDescent="0.35">
      <c r="B145" s="9" t="s">
        <v>198</v>
      </c>
      <c r="C145" s="10" t="s">
        <v>55</v>
      </c>
    </row>
    <row r="146" spans="2:3" ht="17.5" customHeight="1" x14ac:dyDescent="0.35">
      <c r="B146" s="11" t="s">
        <v>199</v>
      </c>
      <c r="C146" s="12" t="s">
        <v>76</v>
      </c>
    </row>
    <row r="147" spans="2:3" ht="17.5" customHeight="1" x14ac:dyDescent="0.35">
      <c r="B147" s="9" t="s">
        <v>200</v>
      </c>
      <c r="C147" s="10" t="s">
        <v>51</v>
      </c>
    </row>
    <row r="148" spans="2:3" ht="17.5" customHeight="1" x14ac:dyDescent="0.35">
      <c r="B148" s="11" t="s">
        <v>201</v>
      </c>
      <c r="C148" s="12" t="s">
        <v>57</v>
      </c>
    </row>
    <row r="149" spans="2:3" ht="17.5" customHeight="1" x14ac:dyDescent="0.35">
      <c r="B149" s="9" t="s">
        <v>202</v>
      </c>
      <c r="C149" s="10" t="s">
        <v>119</v>
      </c>
    </row>
    <row r="150" spans="2:3" ht="17.5" customHeight="1" x14ac:dyDescent="0.35">
      <c r="B150" s="11" t="s">
        <v>203</v>
      </c>
      <c r="C150" s="12" t="s">
        <v>74</v>
      </c>
    </row>
    <row r="151" spans="2:3" ht="17.5" customHeight="1" x14ac:dyDescent="0.35">
      <c r="B151" s="9" t="s">
        <v>204</v>
      </c>
      <c r="C151" s="10" t="s">
        <v>45</v>
      </c>
    </row>
    <row r="152" spans="2:3" ht="17.5" customHeight="1" x14ac:dyDescent="0.35">
      <c r="B152" s="11" t="s">
        <v>205</v>
      </c>
      <c r="C152" s="12" t="s">
        <v>45</v>
      </c>
    </row>
    <row r="153" spans="2:3" ht="17.5" customHeight="1" x14ac:dyDescent="0.35">
      <c r="B153" s="9" t="s">
        <v>206</v>
      </c>
      <c r="C153" s="10" t="s">
        <v>45</v>
      </c>
    </row>
    <row r="154" spans="2:3" ht="17.5" customHeight="1" x14ac:dyDescent="0.35">
      <c r="B154" s="11" t="s">
        <v>207</v>
      </c>
      <c r="C154" s="12" t="s">
        <v>57</v>
      </c>
    </row>
    <row r="155" spans="2:3" ht="17.5" customHeight="1" x14ac:dyDescent="0.35">
      <c r="B155" s="9" t="s">
        <v>208</v>
      </c>
      <c r="C155" s="10" t="s">
        <v>50</v>
      </c>
    </row>
    <row r="156" spans="2:3" ht="17.5" customHeight="1" x14ac:dyDescent="0.35">
      <c r="B156" s="11" t="s">
        <v>209</v>
      </c>
      <c r="C156" s="12" t="s">
        <v>76</v>
      </c>
    </row>
    <row r="157" spans="2:3" ht="17.5" customHeight="1" x14ac:dyDescent="0.35">
      <c r="B157" s="9" t="s">
        <v>210</v>
      </c>
      <c r="C157" s="10" t="s">
        <v>41</v>
      </c>
    </row>
    <row r="158" spans="2:3" ht="17.5" customHeight="1" x14ac:dyDescent="0.35">
      <c r="B158" s="11" t="s">
        <v>211</v>
      </c>
      <c r="C158" s="12" t="s">
        <v>48</v>
      </c>
    </row>
    <row r="159" spans="2:3" ht="17.5" customHeight="1" x14ac:dyDescent="0.35">
      <c r="B159" s="9" t="s">
        <v>212</v>
      </c>
      <c r="C159" s="10" t="s">
        <v>43</v>
      </c>
    </row>
    <row r="160" spans="2:3" ht="17.5" customHeight="1" x14ac:dyDescent="0.35">
      <c r="B160" s="11" t="s">
        <v>213</v>
      </c>
      <c r="C160" s="12" t="s">
        <v>45</v>
      </c>
    </row>
    <row r="161" spans="2:3" ht="17.5" customHeight="1" x14ac:dyDescent="0.35">
      <c r="B161" s="9" t="s">
        <v>214</v>
      </c>
      <c r="C161" s="10" t="s">
        <v>37</v>
      </c>
    </row>
    <row r="162" spans="2:3" ht="17.5" customHeight="1" x14ac:dyDescent="0.35">
      <c r="B162" s="11" t="s">
        <v>215</v>
      </c>
      <c r="C162" s="12" t="s">
        <v>119</v>
      </c>
    </row>
    <row r="163" spans="2:3" ht="17.5" customHeight="1" x14ac:dyDescent="0.35">
      <c r="B163" s="9" t="s">
        <v>216</v>
      </c>
      <c r="C163" s="10" t="s">
        <v>50</v>
      </c>
    </row>
    <row r="164" spans="2:3" ht="17.5" customHeight="1" x14ac:dyDescent="0.35">
      <c r="B164" s="11" t="s">
        <v>217</v>
      </c>
      <c r="C164" s="12" t="s">
        <v>43</v>
      </c>
    </row>
    <row r="165" spans="2:3" ht="17.5" customHeight="1" x14ac:dyDescent="0.35">
      <c r="B165" s="9" t="s">
        <v>218</v>
      </c>
      <c r="C165" s="10" t="s">
        <v>119</v>
      </c>
    </row>
    <row r="166" spans="2:3" ht="17.5" customHeight="1" x14ac:dyDescent="0.35">
      <c r="B166" s="11" t="s">
        <v>219</v>
      </c>
      <c r="C166" s="12" t="s">
        <v>51</v>
      </c>
    </row>
    <row r="167" spans="2:3" ht="17.5" customHeight="1" x14ac:dyDescent="0.35">
      <c r="B167" s="9" t="s">
        <v>220</v>
      </c>
      <c r="C167" s="10" t="s">
        <v>37</v>
      </c>
    </row>
    <row r="168" spans="2:3" ht="17.5" customHeight="1" x14ac:dyDescent="0.35">
      <c r="B168" s="11" t="s">
        <v>221</v>
      </c>
      <c r="C168" s="12" t="s">
        <v>57</v>
      </c>
    </row>
    <row r="169" spans="2:3" ht="17.5" customHeight="1" x14ac:dyDescent="0.35">
      <c r="B169" s="9" t="s">
        <v>222</v>
      </c>
      <c r="C169" s="10" t="s">
        <v>31</v>
      </c>
    </row>
    <row r="170" spans="2:3" ht="17.5" customHeight="1" x14ac:dyDescent="0.35">
      <c r="B170" s="11" t="s">
        <v>223</v>
      </c>
      <c r="C170" s="12" t="s">
        <v>47</v>
      </c>
    </row>
    <row r="171" spans="2:3" ht="17.5" customHeight="1" x14ac:dyDescent="0.35">
      <c r="B171" s="9" t="s">
        <v>224</v>
      </c>
      <c r="C171" s="10" t="s">
        <v>35</v>
      </c>
    </row>
    <row r="172" spans="2:3" ht="17.5" customHeight="1" x14ac:dyDescent="0.35">
      <c r="B172" s="11" t="s">
        <v>225</v>
      </c>
      <c r="C172" s="12" t="s">
        <v>43</v>
      </c>
    </row>
    <row r="173" spans="2:3" ht="17.5" customHeight="1" x14ac:dyDescent="0.35">
      <c r="B173" s="9" t="s">
        <v>226</v>
      </c>
      <c r="C173" s="10" t="s">
        <v>84</v>
      </c>
    </row>
    <row r="174" spans="2:3" ht="17.5" customHeight="1" x14ac:dyDescent="0.35">
      <c r="B174" s="11" t="s">
        <v>227</v>
      </c>
      <c r="C174" s="12" t="s">
        <v>47</v>
      </c>
    </row>
    <row r="175" spans="2:3" ht="17.5" customHeight="1" x14ac:dyDescent="0.35">
      <c r="B175" s="9" t="s">
        <v>228</v>
      </c>
      <c r="C175" s="10" t="s">
        <v>39</v>
      </c>
    </row>
    <row r="176" spans="2:3" ht="17.5" customHeight="1" x14ac:dyDescent="0.35">
      <c r="B176" s="11" t="s">
        <v>229</v>
      </c>
      <c r="C176" s="12" t="s">
        <v>69</v>
      </c>
    </row>
    <row r="177" spans="2:3" ht="17.5" customHeight="1" x14ac:dyDescent="0.35">
      <c r="B177" s="9" t="s">
        <v>230</v>
      </c>
      <c r="C177" s="10" t="s">
        <v>69</v>
      </c>
    </row>
    <row r="178" spans="2:3" ht="17.5" customHeight="1" x14ac:dyDescent="0.35">
      <c r="B178" s="11" t="s">
        <v>231</v>
      </c>
      <c r="C178" s="12" t="s">
        <v>82</v>
      </c>
    </row>
    <row r="179" spans="2:3" ht="17.5" customHeight="1" x14ac:dyDescent="0.35">
      <c r="B179" s="9" t="s">
        <v>232</v>
      </c>
      <c r="C179" s="10" t="s">
        <v>41</v>
      </c>
    </row>
    <row r="180" spans="2:3" ht="17.5" customHeight="1" x14ac:dyDescent="0.35">
      <c r="B180" s="11" t="s">
        <v>233</v>
      </c>
      <c r="C180" s="12" t="s">
        <v>67</v>
      </c>
    </row>
    <row r="181" spans="2:3" ht="17.5" customHeight="1" x14ac:dyDescent="0.35">
      <c r="B181" s="9" t="s">
        <v>234</v>
      </c>
      <c r="C181" s="10" t="s">
        <v>35</v>
      </c>
    </row>
    <row r="182" spans="2:3" ht="17.5" customHeight="1" x14ac:dyDescent="0.35">
      <c r="B182" s="11" t="s">
        <v>235</v>
      </c>
      <c r="C182" s="12" t="s">
        <v>31</v>
      </c>
    </row>
    <row r="183" spans="2:3" ht="17.5" customHeight="1" x14ac:dyDescent="0.35">
      <c r="B183" s="9" t="s">
        <v>236</v>
      </c>
      <c r="C183" s="10" t="s">
        <v>74</v>
      </c>
    </row>
    <row r="184" spans="2:3" ht="17.5" customHeight="1" x14ac:dyDescent="0.35">
      <c r="B184" s="11" t="s">
        <v>237</v>
      </c>
      <c r="C184" s="12" t="s">
        <v>27</v>
      </c>
    </row>
    <row r="185" spans="2:3" ht="17.5" customHeight="1" x14ac:dyDescent="0.35">
      <c r="B185" s="9" t="s">
        <v>238</v>
      </c>
      <c r="C185" s="10" t="s">
        <v>51</v>
      </c>
    </row>
    <row r="186" spans="2:3" ht="17.5" customHeight="1" x14ac:dyDescent="0.35">
      <c r="B186" s="11" t="s">
        <v>239</v>
      </c>
      <c r="C186" s="12" t="s">
        <v>31</v>
      </c>
    </row>
    <row r="187" spans="2:3" ht="17.5" customHeight="1" x14ac:dyDescent="0.35">
      <c r="B187" s="9" t="s">
        <v>240</v>
      </c>
      <c r="C187" s="10" t="s">
        <v>79</v>
      </c>
    </row>
    <row r="188" spans="2:3" ht="17.5" customHeight="1" x14ac:dyDescent="0.35">
      <c r="B188" s="11" t="s">
        <v>241</v>
      </c>
      <c r="C188" s="12" t="s">
        <v>50</v>
      </c>
    </row>
    <row r="189" spans="2:3" ht="17.5" customHeight="1" x14ac:dyDescent="0.35">
      <c r="B189" s="9" t="s">
        <v>242</v>
      </c>
      <c r="C189" s="10" t="s">
        <v>74</v>
      </c>
    </row>
    <row r="190" spans="2:3" ht="17.5" customHeight="1" x14ac:dyDescent="0.35">
      <c r="B190" s="11" t="s">
        <v>243</v>
      </c>
      <c r="C190" s="12" t="s">
        <v>79</v>
      </c>
    </row>
    <row r="191" spans="2:3" ht="17.5" customHeight="1" x14ac:dyDescent="0.35">
      <c r="B191" s="9" t="s">
        <v>244</v>
      </c>
      <c r="C191" s="10" t="s">
        <v>76</v>
      </c>
    </row>
    <row r="192" spans="2:3" ht="17.5" customHeight="1" x14ac:dyDescent="0.35">
      <c r="B192" s="11" t="s">
        <v>245</v>
      </c>
      <c r="C192" s="12" t="s">
        <v>74</v>
      </c>
    </row>
    <row r="193" spans="2:3" ht="17.5" customHeight="1" x14ac:dyDescent="0.35">
      <c r="B193" s="9" t="s">
        <v>246</v>
      </c>
      <c r="C193" s="10" t="s">
        <v>119</v>
      </c>
    </row>
    <row r="194" spans="2:3" ht="17.5" customHeight="1" x14ac:dyDescent="0.35">
      <c r="B194" s="11" t="s">
        <v>247</v>
      </c>
      <c r="C194" s="12" t="s">
        <v>79</v>
      </c>
    </row>
    <row r="195" spans="2:3" ht="17.5" customHeight="1" x14ac:dyDescent="0.35">
      <c r="B195" s="9" t="s">
        <v>248</v>
      </c>
      <c r="C195" s="10" t="s">
        <v>35</v>
      </c>
    </row>
    <row r="196" spans="2:3" ht="17.5" customHeight="1" x14ac:dyDescent="0.35">
      <c r="B196" s="11" t="s">
        <v>249</v>
      </c>
      <c r="C196" s="12" t="s">
        <v>58</v>
      </c>
    </row>
    <row r="197" spans="2:3" ht="17.5" customHeight="1" x14ac:dyDescent="0.35">
      <c r="B197" s="9" t="s">
        <v>250</v>
      </c>
      <c r="C197" s="10" t="s">
        <v>57</v>
      </c>
    </row>
    <row r="198" spans="2:3" ht="17.5" customHeight="1" x14ac:dyDescent="0.35">
      <c r="B198" s="11" t="s">
        <v>251</v>
      </c>
      <c r="C198" s="12" t="s">
        <v>74</v>
      </c>
    </row>
    <row r="199" spans="2:3" ht="17.5" customHeight="1" x14ac:dyDescent="0.35">
      <c r="B199" s="9" t="s">
        <v>252</v>
      </c>
      <c r="C199" s="10" t="s">
        <v>47</v>
      </c>
    </row>
    <row r="200" spans="2:3" ht="17.5" customHeight="1" x14ac:dyDescent="0.35">
      <c r="B200" s="11" t="s">
        <v>253</v>
      </c>
      <c r="C200" s="12" t="s">
        <v>57</v>
      </c>
    </row>
    <row r="201" spans="2:3" ht="17.5" customHeight="1" x14ac:dyDescent="0.35">
      <c r="B201" s="9" t="s">
        <v>254</v>
      </c>
      <c r="C201" s="10" t="s">
        <v>55</v>
      </c>
    </row>
    <row r="202" spans="2:3" ht="17.5" customHeight="1" x14ac:dyDescent="0.35">
      <c r="B202" s="11" t="s">
        <v>255</v>
      </c>
      <c r="C202" s="12" t="s">
        <v>85</v>
      </c>
    </row>
    <row r="203" spans="2:3" ht="17.5" customHeight="1" x14ac:dyDescent="0.35">
      <c r="B203" s="9" t="s">
        <v>256</v>
      </c>
      <c r="C203" s="10" t="s">
        <v>84</v>
      </c>
    </row>
    <row r="204" spans="2:3" ht="17.5" customHeight="1" x14ac:dyDescent="0.35">
      <c r="B204" s="11" t="s">
        <v>257</v>
      </c>
      <c r="C204" s="12" t="s">
        <v>87</v>
      </c>
    </row>
    <row r="205" spans="2:3" ht="17.5" customHeight="1" x14ac:dyDescent="0.35">
      <c r="B205" s="9" t="s">
        <v>258</v>
      </c>
      <c r="C205" s="10" t="s">
        <v>76</v>
      </c>
    </row>
    <row r="206" spans="2:3" ht="17.5" customHeight="1" x14ac:dyDescent="0.35">
      <c r="B206" s="11" t="s">
        <v>259</v>
      </c>
      <c r="C206" s="12" t="s">
        <v>76</v>
      </c>
    </row>
    <row r="207" spans="2:3" ht="17.5" customHeight="1" x14ac:dyDescent="0.35">
      <c r="B207" s="9" t="s">
        <v>260</v>
      </c>
      <c r="C207" s="10" t="s">
        <v>43</v>
      </c>
    </row>
    <row r="208" spans="2:3" ht="17.5" customHeight="1" x14ac:dyDescent="0.35">
      <c r="B208" s="11" t="s">
        <v>261</v>
      </c>
      <c r="C208" s="12" t="s">
        <v>43</v>
      </c>
    </row>
    <row r="209" spans="2:3" ht="17.5" customHeight="1" x14ac:dyDescent="0.35">
      <c r="B209" s="9" t="s">
        <v>262</v>
      </c>
      <c r="C209" s="10" t="s">
        <v>37</v>
      </c>
    </row>
    <row r="210" spans="2:3" ht="17.5" customHeight="1" x14ac:dyDescent="0.35">
      <c r="B210" s="11" t="s">
        <v>263</v>
      </c>
      <c r="C210" s="12" t="s">
        <v>41</v>
      </c>
    </row>
    <row r="211" spans="2:3" ht="17.5" customHeight="1" x14ac:dyDescent="0.35">
      <c r="B211" s="9" t="s">
        <v>264</v>
      </c>
      <c r="C211" s="10" t="s">
        <v>71</v>
      </c>
    </row>
    <row r="212" spans="2:3" ht="17.5" customHeight="1" x14ac:dyDescent="0.35">
      <c r="B212" s="11" t="s">
        <v>265</v>
      </c>
      <c r="C212" s="12" t="s">
        <v>85</v>
      </c>
    </row>
    <row r="213" spans="2:3" ht="17.5" customHeight="1" x14ac:dyDescent="0.35">
      <c r="B213" s="9" t="s">
        <v>266</v>
      </c>
      <c r="C213" s="10" t="s">
        <v>87</v>
      </c>
    </row>
    <row r="214" spans="2:3" ht="17.5" customHeight="1" x14ac:dyDescent="0.35">
      <c r="B214" s="11" t="s">
        <v>267</v>
      </c>
      <c r="C214" s="12" t="s">
        <v>87</v>
      </c>
    </row>
    <row r="215" spans="2:3" ht="17.5" customHeight="1" x14ac:dyDescent="0.35">
      <c r="B215" s="9" t="s">
        <v>268</v>
      </c>
      <c r="C215" s="10" t="s">
        <v>48</v>
      </c>
    </row>
    <row r="216" spans="2:3" ht="17.5" customHeight="1" x14ac:dyDescent="0.35">
      <c r="B216" s="11" t="s">
        <v>269</v>
      </c>
      <c r="C216" s="12" t="s">
        <v>71</v>
      </c>
    </row>
    <row r="217" spans="2:3" ht="17.5" customHeight="1" x14ac:dyDescent="0.35">
      <c r="B217" s="9" t="s">
        <v>270</v>
      </c>
      <c r="C217" s="10" t="s">
        <v>84</v>
      </c>
    </row>
    <row r="218" spans="2:3" ht="17.5" customHeight="1" x14ac:dyDescent="0.35">
      <c r="B218" s="11" t="s">
        <v>271</v>
      </c>
      <c r="C218" s="12" t="s">
        <v>84</v>
      </c>
    </row>
    <row r="219" spans="2:3" ht="17.5" customHeight="1" x14ac:dyDescent="0.35">
      <c r="B219" s="9" t="s">
        <v>272</v>
      </c>
      <c r="C219" s="10" t="s">
        <v>82</v>
      </c>
    </row>
    <row r="220" spans="2:3" ht="17.5" customHeight="1" x14ac:dyDescent="0.35">
      <c r="B220" s="11" t="s">
        <v>273</v>
      </c>
      <c r="C220" s="12" t="s">
        <v>37</v>
      </c>
    </row>
    <row r="221" spans="2:3" ht="17.5" customHeight="1" x14ac:dyDescent="0.35">
      <c r="B221" s="9" t="s">
        <v>274</v>
      </c>
      <c r="C221" s="10" t="s">
        <v>37</v>
      </c>
    </row>
    <row r="222" spans="2:3" ht="17.5" customHeight="1" x14ac:dyDescent="0.35">
      <c r="B222" s="11" t="s">
        <v>275</v>
      </c>
      <c r="C222" s="12" t="s">
        <v>79</v>
      </c>
    </row>
    <row r="223" spans="2:3" ht="17.5" customHeight="1" x14ac:dyDescent="0.35">
      <c r="B223" s="9" t="s">
        <v>276</v>
      </c>
      <c r="C223" s="10" t="s">
        <v>87</v>
      </c>
    </row>
    <row r="224" spans="2:3" ht="17.5" customHeight="1" x14ac:dyDescent="0.35">
      <c r="B224" s="11" t="s">
        <v>277</v>
      </c>
      <c r="C224" s="12" t="s">
        <v>45</v>
      </c>
    </row>
    <row r="225" spans="2:3" ht="17.5" customHeight="1" x14ac:dyDescent="0.35">
      <c r="B225" s="9" t="s">
        <v>278</v>
      </c>
      <c r="C225" s="10" t="s">
        <v>84</v>
      </c>
    </row>
    <row r="226" spans="2:3" ht="17.5" customHeight="1" x14ac:dyDescent="0.35">
      <c r="B226" s="11" t="s">
        <v>279</v>
      </c>
      <c r="C226" s="12" t="s">
        <v>66</v>
      </c>
    </row>
    <row r="227" spans="2:3" ht="17.5" customHeight="1" x14ac:dyDescent="0.35">
      <c r="B227" s="9" t="s">
        <v>280</v>
      </c>
      <c r="C227" s="10" t="s">
        <v>41</v>
      </c>
    </row>
    <row r="228" spans="2:3" ht="17.5" customHeight="1" x14ac:dyDescent="0.35">
      <c r="B228" s="11" t="s">
        <v>281</v>
      </c>
      <c r="C228" s="12" t="s">
        <v>57</v>
      </c>
    </row>
    <row r="229" spans="2:3" ht="17.5" customHeight="1" x14ac:dyDescent="0.35">
      <c r="B229" s="9" t="s">
        <v>282</v>
      </c>
      <c r="C229" s="10" t="s">
        <v>55</v>
      </c>
    </row>
    <row r="230" spans="2:3" ht="17.5" customHeight="1" x14ac:dyDescent="0.35">
      <c r="B230" s="11" t="s">
        <v>283</v>
      </c>
      <c r="C230" s="12" t="s">
        <v>66</v>
      </c>
    </row>
    <row r="231" spans="2:3" ht="17.5" customHeight="1" x14ac:dyDescent="0.35">
      <c r="B231" s="9" t="s">
        <v>284</v>
      </c>
      <c r="C231" s="10" t="s">
        <v>35</v>
      </c>
    </row>
    <row r="232" spans="2:3" ht="17.5" customHeight="1" x14ac:dyDescent="0.35">
      <c r="B232" s="11" t="s">
        <v>285</v>
      </c>
      <c r="C232" s="12" t="s">
        <v>87</v>
      </c>
    </row>
    <row r="233" spans="2:3" ht="17.5" customHeight="1" x14ac:dyDescent="0.35">
      <c r="B233" s="9" t="s">
        <v>286</v>
      </c>
      <c r="C233" s="10" t="s">
        <v>84</v>
      </c>
    </row>
    <row r="234" spans="2:3" ht="17.5" customHeight="1" x14ac:dyDescent="0.35">
      <c r="B234" s="11" t="s">
        <v>287</v>
      </c>
      <c r="C234" s="12" t="s">
        <v>84</v>
      </c>
    </row>
    <row r="235" spans="2:3" ht="17.5" customHeight="1" x14ac:dyDescent="0.35">
      <c r="B235" s="9" t="s">
        <v>288</v>
      </c>
      <c r="C235" s="10" t="s">
        <v>67</v>
      </c>
    </row>
    <row r="236" spans="2:3" ht="17.5" customHeight="1" x14ac:dyDescent="0.35">
      <c r="B236" s="11" t="s">
        <v>289</v>
      </c>
      <c r="C236" s="12" t="s">
        <v>57</v>
      </c>
    </row>
    <row r="237" spans="2:3" ht="17.5" customHeight="1" x14ac:dyDescent="0.35">
      <c r="B237" s="9" t="s">
        <v>290</v>
      </c>
      <c r="C237" s="10" t="s">
        <v>87</v>
      </c>
    </row>
    <row r="238" spans="2:3" ht="17.5" customHeight="1" x14ac:dyDescent="0.35">
      <c r="B238" s="11" t="s">
        <v>291</v>
      </c>
      <c r="C238" s="12" t="s">
        <v>66</v>
      </c>
    </row>
    <row r="239" spans="2:3" ht="17.5" customHeight="1" x14ac:dyDescent="0.35">
      <c r="B239" s="9" t="s">
        <v>292</v>
      </c>
      <c r="C239" s="10" t="s">
        <v>39</v>
      </c>
    </row>
    <row r="240" spans="2:3" ht="17.5" customHeight="1" x14ac:dyDescent="0.35">
      <c r="B240" s="11" t="s">
        <v>293</v>
      </c>
      <c r="C240" s="12" t="s">
        <v>71</v>
      </c>
    </row>
    <row r="241" spans="2:3" ht="17.5" customHeight="1" x14ac:dyDescent="0.35">
      <c r="B241" s="9" t="s">
        <v>294</v>
      </c>
      <c r="C241" s="10" t="s">
        <v>67</v>
      </c>
    </row>
    <row r="242" spans="2:3" ht="17.5" customHeight="1" x14ac:dyDescent="0.35">
      <c r="B242" s="11" t="s">
        <v>295</v>
      </c>
      <c r="C242" s="12" t="s">
        <v>57</v>
      </c>
    </row>
    <row r="243" spans="2:3" ht="17.5" customHeight="1" x14ac:dyDescent="0.35">
      <c r="B243" s="9" t="s">
        <v>296</v>
      </c>
      <c r="C243" s="10" t="s">
        <v>35</v>
      </c>
    </row>
    <row r="244" spans="2:3" ht="17.5" customHeight="1" x14ac:dyDescent="0.35">
      <c r="B244" s="11" t="s">
        <v>297</v>
      </c>
      <c r="C244" s="12" t="s">
        <v>84</v>
      </c>
    </row>
    <row r="245" spans="2:3" ht="17.5" customHeight="1" x14ac:dyDescent="0.35">
      <c r="B245" s="9" t="s">
        <v>298</v>
      </c>
      <c r="C245" s="10" t="s">
        <v>87</v>
      </c>
    </row>
    <row r="246" spans="2:3" ht="17.5" customHeight="1" x14ac:dyDescent="0.35">
      <c r="B246" s="11" t="s">
        <v>299</v>
      </c>
      <c r="C246" s="12" t="s">
        <v>27</v>
      </c>
    </row>
    <row r="247" spans="2:3" ht="17.5" customHeight="1" x14ac:dyDescent="0.35">
      <c r="B247" s="9" t="s">
        <v>300</v>
      </c>
      <c r="C247" s="10" t="s">
        <v>35</v>
      </c>
    </row>
    <row r="248" spans="2:3" ht="17.5" customHeight="1" x14ac:dyDescent="0.35">
      <c r="B248" s="11" t="s">
        <v>301</v>
      </c>
      <c r="C248" s="12" t="s">
        <v>90</v>
      </c>
    </row>
    <row r="249" spans="2:3" ht="17.5" customHeight="1" x14ac:dyDescent="0.35">
      <c r="B249" s="9" t="s">
        <v>302</v>
      </c>
      <c r="C249" s="10" t="s">
        <v>50</v>
      </c>
    </row>
    <row r="250" spans="2:3" ht="17.5" customHeight="1" x14ac:dyDescent="0.35">
      <c r="B250" s="11" t="s">
        <v>303</v>
      </c>
      <c r="C250" s="12" t="s">
        <v>57</v>
      </c>
    </row>
    <row r="251" spans="2:3" ht="17.5" customHeight="1" x14ac:dyDescent="0.35">
      <c r="B251" s="9" t="s">
        <v>304</v>
      </c>
      <c r="C251" s="10" t="s">
        <v>51</v>
      </c>
    </row>
    <row r="252" spans="2:3" ht="17.5" customHeight="1" x14ac:dyDescent="0.35">
      <c r="B252" s="11" t="s">
        <v>305</v>
      </c>
      <c r="C252" s="12" t="s">
        <v>82</v>
      </c>
    </row>
    <row r="253" spans="2:3" ht="17.5" customHeight="1" x14ac:dyDescent="0.35">
      <c r="B253" s="9" t="s">
        <v>306</v>
      </c>
      <c r="C253" s="10" t="s">
        <v>50</v>
      </c>
    </row>
    <row r="254" spans="2:3" ht="17.5" customHeight="1" x14ac:dyDescent="0.35">
      <c r="B254" s="11" t="s">
        <v>307</v>
      </c>
      <c r="C254" s="12" t="s">
        <v>50</v>
      </c>
    </row>
    <row r="255" spans="2:3" ht="17.5" customHeight="1" x14ac:dyDescent="0.35">
      <c r="B255" s="9" t="s">
        <v>308</v>
      </c>
      <c r="C255" s="10" t="s">
        <v>31</v>
      </c>
    </row>
    <row r="256" spans="2:3" ht="17.5" customHeight="1" x14ac:dyDescent="0.35">
      <c r="B256" s="11" t="s">
        <v>309</v>
      </c>
      <c r="C256" s="12" t="s">
        <v>41</v>
      </c>
    </row>
    <row r="257" spans="2:3" ht="17.5" customHeight="1" x14ac:dyDescent="0.35">
      <c r="B257" s="9" t="s">
        <v>310</v>
      </c>
      <c r="C257" s="10" t="s">
        <v>39</v>
      </c>
    </row>
    <row r="258" spans="2:3" ht="17.5" customHeight="1" x14ac:dyDescent="0.35">
      <c r="B258" s="11" t="s">
        <v>311</v>
      </c>
      <c r="C258" s="12" t="s">
        <v>69</v>
      </c>
    </row>
    <row r="259" spans="2:3" ht="17.5" customHeight="1" x14ac:dyDescent="0.35">
      <c r="B259" s="9" t="s">
        <v>312</v>
      </c>
      <c r="C259" s="10" t="s">
        <v>47</v>
      </c>
    </row>
    <row r="260" spans="2:3" ht="17.5" customHeight="1" x14ac:dyDescent="0.35">
      <c r="B260" s="11" t="s">
        <v>313</v>
      </c>
      <c r="C260" s="12" t="s">
        <v>119</v>
      </c>
    </row>
    <row r="261" spans="2:3" ht="17.5" customHeight="1" x14ac:dyDescent="0.35">
      <c r="B261" s="9" t="s">
        <v>314</v>
      </c>
      <c r="C261" s="10" t="s">
        <v>37</v>
      </c>
    </row>
    <row r="262" spans="2:3" ht="17.5" customHeight="1" x14ac:dyDescent="0.35">
      <c r="B262" s="11" t="s">
        <v>315</v>
      </c>
      <c r="C262" s="12" t="s">
        <v>74</v>
      </c>
    </row>
    <row r="263" spans="2:3" ht="17.5" customHeight="1" x14ac:dyDescent="0.35">
      <c r="B263" s="9" t="s">
        <v>316</v>
      </c>
      <c r="C263" s="10" t="s">
        <v>57</v>
      </c>
    </row>
    <row r="264" spans="2:3" ht="17.5" customHeight="1" x14ac:dyDescent="0.35">
      <c r="B264" s="11" t="s">
        <v>317</v>
      </c>
      <c r="C264" s="12" t="s">
        <v>57</v>
      </c>
    </row>
    <row r="265" spans="2:3" ht="17.5" customHeight="1" x14ac:dyDescent="0.35">
      <c r="B265" s="9" t="s">
        <v>318</v>
      </c>
      <c r="C265" s="10" t="s">
        <v>41</v>
      </c>
    </row>
    <row r="266" spans="2:3" ht="17.5" customHeight="1" x14ac:dyDescent="0.35">
      <c r="B266" s="11" t="s">
        <v>319</v>
      </c>
      <c r="C266" s="12" t="s">
        <v>60</v>
      </c>
    </row>
    <row r="267" spans="2:3" ht="17.5" customHeight="1" x14ac:dyDescent="0.35">
      <c r="B267" s="9" t="s">
        <v>320</v>
      </c>
      <c r="C267" s="10" t="s">
        <v>27</v>
      </c>
    </row>
    <row r="268" spans="2:3" ht="17.5" customHeight="1" x14ac:dyDescent="0.35">
      <c r="B268" s="11" t="s">
        <v>321</v>
      </c>
      <c r="C268" s="12" t="s">
        <v>35</v>
      </c>
    </row>
    <row r="269" spans="2:3" ht="17.5" customHeight="1" x14ac:dyDescent="0.35">
      <c r="B269" s="9" t="s">
        <v>322</v>
      </c>
      <c r="C269" s="10" t="s">
        <v>57</v>
      </c>
    </row>
    <row r="270" spans="2:3" ht="17.5" customHeight="1" x14ac:dyDescent="0.35">
      <c r="B270" s="11" t="s">
        <v>323</v>
      </c>
      <c r="C270" s="12" t="s">
        <v>27</v>
      </c>
    </row>
    <row r="271" spans="2:3" ht="17.5" customHeight="1" x14ac:dyDescent="0.35">
      <c r="B271" s="9" t="s">
        <v>324</v>
      </c>
      <c r="C271" s="10" t="s">
        <v>47</v>
      </c>
    </row>
    <row r="272" spans="2:3" ht="17.5" customHeight="1" x14ac:dyDescent="0.35">
      <c r="B272" s="11" t="s">
        <v>325</v>
      </c>
      <c r="C272" s="12" t="s">
        <v>55</v>
      </c>
    </row>
    <row r="273" spans="2:3" ht="17.5" customHeight="1" x14ac:dyDescent="0.35">
      <c r="B273" s="9" t="s">
        <v>326</v>
      </c>
      <c r="C273" s="10" t="s">
        <v>71</v>
      </c>
    </row>
    <row r="274" spans="2:3" ht="17.5" customHeight="1" x14ac:dyDescent="0.35">
      <c r="B274" s="11" t="s">
        <v>327</v>
      </c>
      <c r="C274" s="12" t="s">
        <v>31</v>
      </c>
    </row>
    <row r="275" spans="2:3" ht="17.5" customHeight="1" x14ac:dyDescent="0.35">
      <c r="B275" s="9" t="s">
        <v>328</v>
      </c>
      <c r="C275" s="10" t="s">
        <v>67</v>
      </c>
    </row>
    <row r="276" spans="2:3" ht="17.5" customHeight="1" x14ac:dyDescent="0.35">
      <c r="B276" s="11" t="s">
        <v>329</v>
      </c>
      <c r="C276" s="12" t="s">
        <v>76</v>
      </c>
    </row>
    <row r="277" spans="2:3" ht="17.5" customHeight="1" x14ac:dyDescent="0.35">
      <c r="B277" s="9" t="s">
        <v>330</v>
      </c>
      <c r="C277" s="10" t="s">
        <v>71</v>
      </c>
    </row>
    <row r="278" spans="2:3" ht="17.5" customHeight="1" x14ac:dyDescent="0.35">
      <c r="B278" s="11" t="s">
        <v>331</v>
      </c>
      <c r="C278" s="12" t="s">
        <v>45</v>
      </c>
    </row>
    <row r="279" spans="2:3" ht="17.5" customHeight="1" x14ac:dyDescent="0.35">
      <c r="B279" s="9" t="s">
        <v>332</v>
      </c>
      <c r="C279" s="10" t="s">
        <v>84</v>
      </c>
    </row>
    <row r="280" spans="2:3" ht="17.5" customHeight="1" x14ac:dyDescent="0.35">
      <c r="B280" s="11" t="s">
        <v>333</v>
      </c>
      <c r="C280" s="12" t="s">
        <v>37</v>
      </c>
    </row>
    <row r="281" spans="2:3" ht="17.5" customHeight="1" x14ac:dyDescent="0.35">
      <c r="B281" s="9" t="s">
        <v>334</v>
      </c>
      <c r="C281" s="10" t="s">
        <v>37</v>
      </c>
    </row>
    <row r="282" spans="2:3" ht="17.5" customHeight="1" x14ac:dyDescent="0.35">
      <c r="B282" s="11" t="s">
        <v>335</v>
      </c>
      <c r="C282" s="12" t="s">
        <v>76</v>
      </c>
    </row>
    <row r="283" spans="2:3" ht="17.5" customHeight="1" x14ac:dyDescent="0.35">
      <c r="B283" s="9" t="s">
        <v>336</v>
      </c>
      <c r="C283" s="10" t="s">
        <v>51</v>
      </c>
    </row>
    <row r="284" spans="2:3" ht="17.5" customHeight="1" x14ac:dyDescent="0.35">
      <c r="B284" s="11" t="s">
        <v>337</v>
      </c>
      <c r="C284" s="12" t="s">
        <v>48</v>
      </c>
    </row>
    <row r="285" spans="2:3" ht="17.5" customHeight="1" x14ac:dyDescent="0.35">
      <c r="B285" s="9" t="s">
        <v>338</v>
      </c>
      <c r="C285" s="10" t="s">
        <v>82</v>
      </c>
    </row>
    <row r="286" spans="2:3" ht="17.5" customHeight="1" x14ac:dyDescent="0.35">
      <c r="B286" s="11" t="s">
        <v>339</v>
      </c>
      <c r="C286" s="12" t="s">
        <v>41</v>
      </c>
    </row>
    <row r="287" spans="2:3" ht="17.5" customHeight="1" x14ac:dyDescent="0.35">
      <c r="B287" s="9" t="s">
        <v>340</v>
      </c>
      <c r="C287" s="10" t="s">
        <v>71</v>
      </c>
    </row>
    <row r="288" spans="2:3" ht="17.5" customHeight="1" x14ac:dyDescent="0.35">
      <c r="B288" s="11" t="s">
        <v>341</v>
      </c>
      <c r="C288" s="12" t="s">
        <v>84</v>
      </c>
    </row>
    <row r="289" spans="2:3" ht="17.5" customHeight="1" x14ac:dyDescent="0.35">
      <c r="B289" s="9" t="s">
        <v>342</v>
      </c>
      <c r="C289" s="10" t="s">
        <v>84</v>
      </c>
    </row>
    <row r="290" spans="2:3" ht="17.5" customHeight="1" x14ac:dyDescent="0.35">
      <c r="B290" s="11" t="s">
        <v>343</v>
      </c>
      <c r="C290" s="12" t="s">
        <v>45</v>
      </c>
    </row>
    <row r="291" spans="2:3" ht="17.5" customHeight="1" x14ac:dyDescent="0.35">
      <c r="B291" s="9" t="s">
        <v>344</v>
      </c>
      <c r="C291" s="10" t="s">
        <v>69</v>
      </c>
    </row>
    <row r="292" spans="2:3" ht="17.5" customHeight="1" x14ac:dyDescent="0.35">
      <c r="B292" s="11" t="s">
        <v>345</v>
      </c>
      <c r="C292" s="12" t="s">
        <v>84</v>
      </c>
    </row>
    <row r="293" spans="2:3" ht="17.5" customHeight="1" x14ac:dyDescent="0.35">
      <c r="B293" s="9" t="s">
        <v>346</v>
      </c>
      <c r="C293" s="10" t="s">
        <v>27</v>
      </c>
    </row>
    <row r="294" spans="2:3" ht="17.5" customHeight="1" x14ac:dyDescent="0.35">
      <c r="B294" s="11" t="s">
        <v>347</v>
      </c>
      <c r="C294" s="12" t="s">
        <v>76</v>
      </c>
    </row>
    <row r="295" spans="2:3" ht="17.5" customHeight="1" x14ac:dyDescent="0.35">
      <c r="B295" s="9" t="s">
        <v>348</v>
      </c>
      <c r="C295" s="10" t="s">
        <v>48</v>
      </c>
    </row>
    <row r="296" spans="2:3" ht="17.5" customHeight="1" x14ac:dyDescent="0.35">
      <c r="B296" s="11" t="s">
        <v>349</v>
      </c>
      <c r="C296" s="12" t="s">
        <v>57</v>
      </c>
    </row>
    <row r="297" spans="2:3" ht="17.5" customHeight="1" x14ac:dyDescent="0.35">
      <c r="B297" s="9" t="s">
        <v>350</v>
      </c>
      <c r="C297" s="10" t="s">
        <v>71</v>
      </c>
    </row>
    <row r="298" spans="2:3" ht="17.5" customHeight="1" x14ac:dyDescent="0.35">
      <c r="B298" s="11" t="s">
        <v>351</v>
      </c>
      <c r="C298" s="12" t="s">
        <v>35</v>
      </c>
    </row>
    <row r="299" spans="2:3" ht="17.5" customHeight="1" x14ac:dyDescent="0.35">
      <c r="B299" s="9" t="s">
        <v>352</v>
      </c>
      <c r="C299" s="10" t="s">
        <v>74</v>
      </c>
    </row>
    <row r="300" spans="2:3" ht="17.5" customHeight="1" x14ac:dyDescent="0.35">
      <c r="B300" s="11" t="s">
        <v>353</v>
      </c>
      <c r="C300" s="12" t="s">
        <v>45</v>
      </c>
    </row>
    <row r="301" spans="2:3" ht="17.5" customHeight="1" x14ac:dyDescent="0.35">
      <c r="B301" s="9" t="s">
        <v>354</v>
      </c>
      <c r="C301" s="10" t="s">
        <v>57</v>
      </c>
    </row>
    <row r="302" spans="2:3" ht="17.5" customHeight="1" x14ac:dyDescent="0.35">
      <c r="B302" s="11" t="s">
        <v>355</v>
      </c>
      <c r="C302" s="12" t="s">
        <v>41</v>
      </c>
    </row>
    <row r="303" spans="2:3" ht="17.5" customHeight="1" x14ac:dyDescent="0.35">
      <c r="B303" s="9" t="s">
        <v>356</v>
      </c>
      <c r="C303" s="10" t="s">
        <v>58</v>
      </c>
    </row>
    <row r="304" spans="2:3" ht="17.5" customHeight="1" x14ac:dyDescent="0.35">
      <c r="B304" s="11" t="s">
        <v>357</v>
      </c>
      <c r="C304" s="12" t="s">
        <v>60</v>
      </c>
    </row>
    <row r="305" spans="2:3" ht="17.5" customHeight="1" x14ac:dyDescent="0.35">
      <c r="B305" s="9" t="s">
        <v>358</v>
      </c>
      <c r="C305" s="10" t="s">
        <v>37</v>
      </c>
    </row>
    <row r="306" spans="2:3" ht="17.5" customHeight="1" x14ac:dyDescent="0.35">
      <c r="B306" s="11" t="s">
        <v>359</v>
      </c>
      <c r="C306" s="12" t="s">
        <v>45</v>
      </c>
    </row>
    <row r="307" spans="2:3" ht="17.5" customHeight="1" x14ac:dyDescent="0.35">
      <c r="B307" s="9" t="s">
        <v>360</v>
      </c>
      <c r="C307" s="10" t="s">
        <v>45</v>
      </c>
    </row>
    <row r="308" spans="2:3" ht="17.5" customHeight="1" x14ac:dyDescent="0.35">
      <c r="B308" s="11" t="s">
        <v>361</v>
      </c>
      <c r="C308" s="12" t="s">
        <v>35</v>
      </c>
    </row>
    <row r="309" spans="2:3" ht="17.5" customHeight="1" x14ac:dyDescent="0.35">
      <c r="B309" s="9" t="s">
        <v>362</v>
      </c>
      <c r="C309" s="10" t="s">
        <v>48</v>
      </c>
    </row>
    <row r="310" spans="2:3" ht="17.5" customHeight="1" x14ac:dyDescent="0.35">
      <c r="B310" s="11" t="s">
        <v>363</v>
      </c>
      <c r="C310" s="12" t="s">
        <v>35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DADDF-3DE6-4FB0-A6C3-61CC58C7D21E}">
  <dimension ref="B2:AU40"/>
  <sheetViews>
    <sheetView showGridLines="0" showRowColHeaders="0" tabSelected="1" zoomScale="80" zoomScaleNormal="80" workbookViewId="0">
      <selection activeCell="C7" sqref="C7:E7"/>
    </sheetView>
  </sheetViews>
  <sheetFormatPr defaultColWidth="8.81640625" defaultRowHeight="20" customHeight="1" x14ac:dyDescent="0.35"/>
  <cols>
    <col min="1" max="1" width="3.6328125" style="32" customWidth="1"/>
    <col min="2" max="2" width="23.6328125" style="32" customWidth="1"/>
    <col min="3" max="3" width="9.453125" style="32" customWidth="1"/>
    <col min="4" max="4" width="4.54296875" style="32" customWidth="1"/>
    <col min="5" max="5" width="9.453125" style="32" customWidth="1"/>
    <col min="6" max="6" width="3.6328125" style="32" customWidth="1"/>
    <col min="7" max="7" width="23.81640625" style="32" customWidth="1"/>
    <col min="8" max="19" width="8.81640625" style="32"/>
    <col min="20" max="21" width="3.6328125" style="32" customWidth="1"/>
    <col min="22" max="22" width="18.6328125" style="32" customWidth="1"/>
    <col min="23" max="46" width="5.453125" style="32" customWidth="1"/>
    <col min="47" max="47" width="3.6328125" style="32" customWidth="1"/>
    <col min="48" max="16384" width="8.81640625" style="32"/>
  </cols>
  <sheetData>
    <row r="2" spans="2:47" ht="20" customHeight="1" thickBot="1" x14ac:dyDescent="0.4">
      <c r="G2" s="113" t="s">
        <v>421</v>
      </c>
      <c r="H2" s="113"/>
      <c r="I2" s="113"/>
      <c r="J2" s="113"/>
      <c r="K2" s="113"/>
      <c r="L2" s="113"/>
      <c r="M2" s="113"/>
      <c r="N2" s="113"/>
      <c r="O2" s="113"/>
      <c r="P2" s="95"/>
    </row>
    <row r="3" spans="2:47" ht="20" customHeight="1" x14ac:dyDescent="0.35">
      <c r="G3" s="113"/>
      <c r="H3" s="113"/>
      <c r="I3" s="113"/>
      <c r="J3" s="113"/>
      <c r="K3" s="113"/>
      <c r="L3" s="113"/>
      <c r="M3" s="113"/>
      <c r="N3" s="113"/>
      <c r="O3" s="113"/>
      <c r="P3" s="95"/>
      <c r="Q3" s="107" t="str">
        <f>Versões!C7</f>
        <v>NT-SCE-01.v1.03</v>
      </c>
      <c r="U3" s="36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8"/>
    </row>
    <row r="4" spans="2:47" ht="20" customHeight="1" x14ac:dyDescent="0.35">
      <c r="G4" s="113"/>
      <c r="H4" s="113"/>
      <c r="I4" s="113"/>
      <c r="J4" s="113"/>
      <c r="K4" s="113"/>
      <c r="L4" s="113"/>
      <c r="M4" s="113"/>
      <c r="N4" s="113"/>
      <c r="O4" s="113"/>
      <c r="P4" s="95"/>
      <c r="T4" s="41"/>
      <c r="U4" s="42"/>
      <c r="V4" s="43" t="s">
        <v>14</v>
      </c>
      <c r="W4" s="44" t="s">
        <v>400</v>
      </c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5"/>
    </row>
    <row r="5" spans="2:47" ht="20" customHeight="1" x14ac:dyDescent="0.35">
      <c r="G5" s="94"/>
      <c r="H5" s="94"/>
      <c r="I5" s="94"/>
      <c r="J5" s="94"/>
      <c r="K5" s="94"/>
      <c r="L5" s="94"/>
      <c r="M5" s="94"/>
      <c r="N5" s="94"/>
      <c r="O5" s="94"/>
      <c r="P5" s="94"/>
      <c r="T5" s="46"/>
      <c r="U5" s="47"/>
      <c r="V5" s="48" t="s">
        <v>402</v>
      </c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5"/>
    </row>
    <row r="6" spans="2:47" ht="20" customHeight="1" x14ac:dyDescent="0.35">
      <c r="B6" s="31" t="s">
        <v>411</v>
      </c>
      <c r="G6" s="33" t="s">
        <v>389</v>
      </c>
      <c r="T6" s="46"/>
      <c r="U6" s="47"/>
      <c r="V6" s="53" t="s">
        <v>401</v>
      </c>
      <c r="W6" s="54">
        <v>1</v>
      </c>
      <c r="X6" s="55">
        <v>2</v>
      </c>
      <c r="Y6" s="55">
        <v>3</v>
      </c>
      <c r="Z6" s="55">
        <v>4</v>
      </c>
      <c r="AA6" s="55">
        <v>5</v>
      </c>
      <c r="AB6" s="55">
        <v>6</v>
      </c>
      <c r="AC6" s="55">
        <v>7</v>
      </c>
      <c r="AD6" s="55">
        <v>8</v>
      </c>
      <c r="AE6" s="55">
        <v>9</v>
      </c>
      <c r="AF6" s="55">
        <v>10</v>
      </c>
      <c r="AG6" s="55">
        <v>11</v>
      </c>
      <c r="AH6" s="55">
        <v>12</v>
      </c>
      <c r="AI6" s="55">
        <v>13</v>
      </c>
      <c r="AJ6" s="55">
        <v>14</v>
      </c>
      <c r="AK6" s="55">
        <v>15</v>
      </c>
      <c r="AL6" s="55">
        <v>16</v>
      </c>
      <c r="AM6" s="55">
        <v>17</v>
      </c>
      <c r="AN6" s="55">
        <v>18</v>
      </c>
      <c r="AO6" s="55">
        <v>19</v>
      </c>
      <c r="AP6" s="55">
        <v>20</v>
      </c>
      <c r="AQ6" s="55">
        <v>21</v>
      </c>
      <c r="AR6" s="55">
        <v>22</v>
      </c>
      <c r="AS6" s="55">
        <v>23</v>
      </c>
      <c r="AT6" s="56">
        <v>24</v>
      </c>
      <c r="AU6" s="45"/>
    </row>
    <row r="7" spans="2:47" ht="20" customHeight="1" x14ac:dyDescent="0.35">
      <c r="B7" s="34" t="s">
        <v>24</v>
      </c>
      <c r="C7" s="110"/>
      <c r="D7" s="110"/>
      <c r="E7" s="110"/>
      <c r="G7" s="34" t="s">
        <v>390</v>
      </c>
      <c r="H7" s="35" t="s">
        <v>1</v>
      </c>
      <c r="I7" s="35" t="s">
        <v>2</v>
      </c>
      <c r="J7" s="35" t="s">
        <v>3</v>
      </c>
      <c r="K7" s="35" t="s">
        <v>4</v>
      </c>
      <c r="L7" s="35" t="s">
        <v>5</v>
      </c>
      <c r="M7" s="35" t="s">
        <v>6</v>
      </c>
      <c r="N7" s="35" t="s">
        <v>7</v>
      </c>
      <c r="O7" s="35" t="s">
        <v>8</v>
      </c>
      <c r="P7" s="35" t="s">
        <v>9</v>
      </c>
      <c r="Q7" s="35" t="s">
        <v>10</v>
      </c>
      <c r="R7" s="35" t="s">
        <v>11</v>
      </c>
      <c r="S7" s="35" t="s">
        <v>12</v>
      </c>
      <c r="T7" s="46"/>
      <c r="U7" s="47"/>
      <c r="V7" s="57" t="s">
        <v>403</v>
      </c>
      <c r="W7" s="58" t="str">
        <f>IF(O16=0,"",O16)</f>
        <v/>
      </c>
      <c r="X7" s="59" t="str">
        <f>IF(W7="","",W7)</f>
        <v/>
      </c>
      <c r="Y7" s="59" t="str">
        <f t="shared" ref="Y7:AT7" si="0">IF(X7="","",X7)</f>
        <v/>
      </c>
      <c r="Z7" s="59" t="str">
        <f t="shared" si="0"/>
        <v/>
      </c>
      <c r="AA7" s="59" t="str">
        <f t="shared" si="0"/>
        <v/>
      </c>
      <c r="AB7" s="59" t="str">
        <f t="shared" si="0"/>
        <v/>
      </c>
      <c r="AC7" s="59" t="str">
        <f t="shared" si="0"/>
        <v/>
      </c>
      <c r="AD7" s="59" t="str">
        <f t="shared" si="0"/>
        <v/>
      </c>
      <c r="AE7" s="59" t="str">
        <f t="shared" si="0"/>
        <v/>
      </c>
      <c r="AF7" s="59" t="str">
        <f t="shared" si="0"/>
        <v/>
      </c>
      <c r="AG7" s="59" t="str">
        <f t="shared" si="0"/>
        <v/>
      </c>
      <c r="AH7" s="59" t="str">
        <f t="shared" si="0"/>
        <v/>
      </c>
      <c r="AI7" s="59" t="str">
        <f t="shared" si="0"/>
        <v/>
      </c>
      <c r="AJ7" s="59" t="str">
        <f t="shared" si="0"/>
        <v/>
      </c>
      <c r="AK7" s="59" t="str">
        <f t="shared" si="0"/>
        <v/>
      </c>
      <c r="AL7" s="59" t="str">
        <f t="shared" si="0"/>
        <v/>
      </c>
      <c r="AM7" s="59" t="str">
        <f t="shared" si="0"/>
        <v/>
      </c>
      <c r="AN7" s="59" t="str">
        <f t="shared" si="0"/>
        <v/>
      </c>
      <c r="AO7" s="59" t="str">
        <f t="shared" si="0"/>
        <v/>
      </c>
      <c r="AP7" s="59" t="str">
        <f t="shared" si="0"/>
        <v/>
      </c>
      <c r="AQ7" s="59" t="str">
        <f t="shared" si="0"/>
        <v/>
      </c>
      <c r="AR7" s="59" t="str">
        <f t="shared" si="0"/>
        <v/>
      </c>
      <c r="AS7" s="59" t="str">
        <f t="shared" si="0"/>
        <v/>
      </c>
      <c r="AT7" s="60" t="str">
        <f t="shared" si="0"/>
        <v/>
      </c>
      <c r="AU7" s="45"/>
    </row>
    <row r="8" spans="2:47" ht="20" customHeight="1" x14ac:dyDescent="0.35">
      <c r="B8" s="34" t="s">
        <v>25</v>
      </c>
      <c r="C8" s="111" t="str">
        <f>IFERROR(VLOOKUP(C7,Auxiliar!$B$3:$C$310,2,0),"")</f>
        <v/>
      </c>
      <c r="D8" s="111"/>
      <c r="E8" s="111"/>
      <c r="G8" s="39" t="s">
        <v>368</v>
      </c>
      <c r="H8" s="40" t="str">
        <f>IF(OR($C$7="",$C$9=""),"",IFERROR(IF($C$13="","",IF(Auxiliar!U8="Aquec.",$C$13/Auxiliar!$U$20,"")),""))</f>
        <v/>
      </c>
      <c r="I8" s="40" t="str">
        <f>IF(OR($C$7="",$C$9=""),"",IFERROR(IF($C$13="","",IF(Auxiliar!V8="Aquec.",$C$13/Auxiliar!$U$20,"")),""))</f>
        <v/>
      </c>
      <c r="J8" s="40" t="str">
        <f>IF(OR($C$7="",$C$9=""),"",IFERROR(IF($C$13="","",IF(Auxiliar!W8="Aquec.",$C$13/Auxiliar!$U$20,"")),""))</f>
        <v/>
      </c>
      <c r="K8" s="40" t="str">
        <f>IF(OR($C$7="",$C$9=""),"",IFERROR(IF($C$13="","",IF(Auxiliar!X8="Aquec.",$C$13/Auxiliar!$U$20,"")),""))</f>
        <v/>
      </c>
      <c r="L8" s="40" t="str">
        <f>IF(OR($C$7="",$C$9=""),"",IFERROR(IF($C$13="","",IF(Auxiliar!Y8="Aquec.",$C$13/Auxiliar!$U$20,"")),""))</f>
        <v/>
      </c>
      <c r="M8" s="40" t="str">
        <f>IF(OR($C$7="",$C$9=""),"",IFERROR(IF($C$13="","",IF(Auxiliar!Z8="Aquec.",$C$13/Auxiliar!$U$20,"")),""))</f>
        <v/>
      </c>
      <c r="N8" s="40" t="str">
        <f>IF(OR($C$7="",$C$9=""),"",IFERROR(IF($C$13="","",IF(Auxiliar!AA8="Aquec.",$C$13/Auxiliar!$U$20,"")),""))</f>
        <v/>
      </c>
      <c r="O8" s="40" t="str">
        <f>IF(OR($C$7="",$C$9=""),"",IFERROR(IF($C$13="","",IF(Auxiliar!AB8="Aquec.",$C$13/Auxiliar!$U$20,"")),""))</f>
        <v/>
      </c>
      <c r="P8" s="40" t="str">
        <f>IF(OR($C$7="",$C$9=""),"",IFERROR(IF($C$13="","",IF(Auxiliar!AC8="Aquec.",$C$13/Auxiliar!$U$20,"")),""))</f>
        <v/>
      </c>
      <c r="Q8" s="40" t="str">
        <f>IF(OR($C$7="",$C$9=""),"",IFERROR(IF($C$13="","",IF(Auxiliar!AD8="Aquec.",$C$13/Auxiliar!$U$20,"")),""))</f>
        <v/>
      </c>
      <c r="R8" s="40" t="str">
        <f>IF(OR($C$7="",$C$9=""),"",IFERROR(IF($C$13="","",IF(Auxiliar!AE8="Aquec.",$C$13/Auxiliar!$U$20,"")),""))</f>
        <v/>
      </c>
      <c r="S8" s="40" t="str">
        <f>IF(OR($C$7="",$C$9=""),"",IFERROR(IF($C$13="","",IF(Auxiliar!AF8="Aquec.",$C$13/Auxiliar!$U$20,"")),""))</f>
        <v/>
      </c>
      <c r="T8" s="46"/>
      <c r="U8" s="47"/>
      <c r="V8" s="48" t="s">
        <v>404</v>
      </c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45"/>
    </row>
    <row r="9" spans="2:47" ht="20" customHeight="1" x14ac:dyDescent="0.35">
      <c r="B9" s="34" t="s">
        <v>364</v>
      </c>
      <c r="C9" s="112"/>
      <c r="D9" s="112"/>
      <c r="E9" s="112"/>
      <c r="G9" s="39" t="s">
        <v>369</v>
      </c>
      <c r="H9" s="40"/>
      <c r="I9" s="40"/>
      <c r="J9" s="40"/>
      <c r="K9" s="40"/>
      <c r="L9" s="40"/>
      <c r="M9" s="40" t="str">
        <f>IF(OR($C$7="",$C$9=""),"",IF($C$14="","",$C$14/4))</f>
        <v/>
      </c>
      <c r="N9" s="40" t="str">
        <f t="shared" ref="N9:P9" si="1">IF(OR($C$7="",$C$9=""),"",IF($C$14="","",$C$14/4))</f>
        <v/>
      </c>
      <c r="O9" s="40" t="str">
        <f t="shared" si="1"/>
        <v/>
      </c>
      <c r="P9" s="40" t="str">
        <f t="shared" si="1"/>
        <v/>
      </c>
      <c r="Q9" s="40"/>
      <c r="R9" s="40"/>
      <c r="S9" s="40"/>
      <c r="U9" s="42"/>
      <c r="V9" s="53" t="s">
        <v>401</v>
      </c>
      <c r="W9" s="54">
        <v>1</v>
      </c>
      <c r="X9" s="55">
        <v>2</v>
      </c>
      <c r="Y9" s="55">
        <v>3</v>
      </c>
      <c r="Z9" s="55">
        <v>4</v>
      </c>
      <c r="AA9" s="55">
        <v>5</v>
      </c>
      <c r="AB9" s="55">
        <v>6</v>
      </c>
      <c r="AC9" s="55">
        <v>7</v>
      </c>
      <c r="AD9" s="55">
        <v>8</v>
      </c>
      <c r="AE9" s="55">
        <v>9</v>
      </c>
      <c r="AF9" s="55">
        <v>10</v>
      </c>
      <c r="AG9" s="55">
        <v>11</v>
      </c>
      <c r="AH9" s="55">
        <v>12</v>
      </c>
      <c r="AI9" s="55">
        <v>13</v>
      </c>
      <c r="AJ9" s="55">
        <v>14</v>
      </c>
      <c r="AK9" s="55">
        <v>15</v>
      </c>
      <c r="AL9" s="55">
        <v>16</v>
      </c>
      <c r="AM9" s="55">
        <v>17</v>
      </c>
      <c r="AN9" s="55">
        <v>18</v>
      </c>
      <c r="AO9" s="55">
        <v>19</v>
      </c>
      <c r="AP9" s="55">
        <v>20</v>
      </c>
      <c r="AQ9" s="55">
        <v>21</v>
      </c>
      <c r="AR9" s="55">
        <v>22</v>
      </c>
      <c r="AS9" s="55">
        <v>23</v>
      </c>
      <c r="AT9" s="56">
        <v>24</v>
      </c>
      <c r="AU9" s="45"/>
    </row>
    <row r="10" spans="2:47" ht="20" customHeight="1" x14ac:dyDescent="0.35">
      <c r="B10" s="49" t="s">
        <v>365</v>
      </c>
      <c r="C10" s="50" t="str">
        <f>IFERROR(IF(C9="","",ROUND(Auxiliar!L3+Auxiliar!M3*(C9/1000-Auxiliar!K3/1000),1)),"")</f>
        <v/>
      </c>
      <c r="D10" s="51" t="s">
        <v>366</v>
      </c>
      <c r="E10" s="52" t="str">
        <f>IFERROR(ROUND(C10,0),"")</f>
        <v/>
      </c>
      <c r="G10" s="39" t="s">
        <v>370</v>
      </c>
      <c r="H10" s="40" t="str">
        <f>IF(OR($C$7="",$C$9=""),"",IF($C$15="","",$C$15/12))</f>
        <v/>
      </c>
      <c r="I10" s="40" t="str">
        <f t="shared" ref="I10:S10" si="2">IF(OR($C$7="",$C$9=""),"",IF($C$15="","",$C$15/12))</f>
        <v/>
      </c>
      <c r="J10" s="40" t="str">
        <f t="shared" si="2"/>
        <v/>
      </c>
      <c r="K10" s="40" t="str">
        <f t="shared" si="2"/>
        <v/>
      </c>
      <c r="L10" s="40" t="str">
        <f t="shared" si="2"/>
        <v/>
      </c>
      <c r="M10" s="40" t="str">
        <f t="shared" si="2"/>
        <v/>
      </c>
      <c r="N10" s="40" t="str">
        <f t="shared" si="2"/>
        <v/>
      </c>
      <c r="O10" s="40" t="str">
        <f t="shared" si="2"/>
        <v/>
      </c>
      <c r="P10" s="40" t="str">
        <f t="shared" si="2"/>
        <v/>
      </c>
      <c r="Q10" s="40" t="str">
        <f t="shared" si="2"/>
        <v/>
      </c>
      <c r="R10" s="40" t="str">
        <f t="shared" si="2"/>
        <v/>
      </c>
      <c r="S10" s="40" t="str">
        <f t="shared" si="2"/>
        <v/>
      </c>
      <c r="U10" s="42"/>
      <c r="V10" s="57" t="s">
        <v>403</v>
      </c>
      <c r="W10" s="58" t="str">
        <f>IF(W7="","",W7)</f>
        <v/>
      </c>
      <c r="X10" s="59" t="str">
        <f>IF(W10="","",W10)</f>
        <v/>
      </c>
      <c r="Y10" s="59" t="str">
        <f t="shared" ref="Y10:AT10" si="3">IF(X10="","",X10)</f>
        <v/>
      </c>
      <c r="Z10" s="59" t="str">
        <f t="shared" si="3"/>
        <v/>
      </c>
      <c r="AA10" s="59" t="str">
        <f t="shared" si="3"/>
        <v/>
      </c>
      <c r="AB10" s="59" t="str">
        <f t="shared" si="3"/>
        <v/>
      </c>
      <c r="AC10" s="59" t="str">
        <f t="shared" si="3"/>
        <v/>
      </c>
      <c r="AD10" s="59" t="str">
        <f t="shared" si="3"/>
        <v/>
      </c>
      <c r="AE10" s="59" t="str">
        <f t="shared" si="3"/>
        <v/>
      </c>
      <c r="AF10" s="59" t="str">
        <f t="shared" si="3"/>
        <v/>
      </c>
      <c r="AG10" s="59" t="str">
        <f t="shared" si="3"/>
        <v/>
      </c>
      <c r="AH10" s="59" t="str">
        <f t="shared" si="3"/>
        <v/>
      </c>
      <c r="AI10" s="59" t="str">
        <f t="shared" si="3"/>
        <v/>
      </c>
      <c r="AJ10" s="59" t="str">
        <f t="shared" si="3"/>
        <v/>
      </c>
      <c r="AK10" s="59" t="str">
        <f t="shared" si="3"/>
        <v/>
      </c>
      <c r="AL10" s="59" t="str">
        <f t="shared" si="3"/>
        <v/>
      </c>
      <c r="AM10" s="59" t="str">
        <f t="shared" si="3"/>
        <v/>
      </c>
      <c r="AN10" s="59" t="str">
        <f t="shared" si="3"/>
        <v/>
      </c>
      <c r="AO10" s="59" t="str">
        <f t="shared" si="3"/>
        <v/>
      </c>
      <c r="AP10" s="59" t="str">
        <f t="shared" si="3"/>
        <v/>
      </c>
      <c r="AQ10" s="59" t="str">
        <f t="shared" si="3"/>
        <v/>
      </c>
      <c r="AR10" s="59" t="str">
        <f t="shared" si="3"/>
        <v/>
      </c>
      <c r="AS10" s="59" t="str">
        <f t="shared" si="3"/>
        <v/>
      </c>
      <c r="AT10" s="60" t="str">
        <f t="shared" si="3"/>
        <v/>
      </c>
      <c r="AU10" s="45"/>
    </row>
    <row r="11" spans="2:47" ht="20" customHeight="1" x14ac:dyDescent="0.35">
      <c r="G11" s="39" t="s">
        <v>371</v>
      </c>
      <c r="H11" s="40" t="str">
        <f>IF(OR($C$7="",$C$9=""),"",IF($C$16="","",$C$16/12))</f>
        <v/>
      </c>
      <c r="I11" s="40" t="str">
        <f t="shared" ref="I11:S11" si="4">IF(OR($C$7="",$C$9=""),"",IF($C$16="","",$C$16/12))</f>
        <v/>
      </c>
      <c r="J11" s="40" t="str">
        <f t="shared" si="4"/>
        <v/>
      </c>
      <c r="K11" s="40" t="str">
        <f t="shared" si="4"/>
        <v/>
      </c>
      <c r="L11" s="40" t="str">
        <f t="shared" si="4"/>
        <v/>
      </c>
      <c r="M11" s="40" t="str">
        <f t="shared" si="4"/>
        <v/>
      </c>
      <c r="N11" s="40" t="str">
        <f t="shared" si="4"/>
        <v/>
      </c>
      <c r="O11" s="40" t="str">
        <f t="shared" si="4"/>
        <v/>
      </c>
      <c r="P11" s="40" t="str">
        <f t="shared" si="4"/>
        <v/>
      </c>
      <c r="Q11" s="40" t="str">
        <f t="shared" si="4"/>
        <v/>
      </c>
      <c r="R11" s="40" t="str">
        <f t="shared" si="4"/>
        <v/>
      </c>
      <c r="S11" s="40" t="str">
        <f t="shared" si="4"/>
        <v/>
      </c>
      <c r="U11" s="42"/>
      <c r="V11" s="48" t="s">
        <v>405</v>
      </c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5"/>
    </row>
    <row r="12" spans="2:47" ht="20" customHeight="1" x14ac:dyDescent="0.35">
      <c r="B12" s="33" t="s">
        <v>412</v>
      </c>
      <c r="G12" s="34" t="s">
        <v>372</v>
      </c>
      <c r="H12" s="40" t="str">
        <f>IF(SUM(H8:H11)=0,"",SUM(H8:H11))</f>
        <v/>
      </c>
      <c r="I12" s="40" t="str">
        <f t="shared" ref="I12:S12" si="5">IF(SUM(I8:I11)=0,"",SUM(I8:I11))</f>
        <v/>
      </c>
      <c r="J12" s="40" t="str">
        <f t="shared" si="5"/>
        <v/>
      </c>
      <c r="K12" s="40" t="str">
        <f t="shared" si="5"/>
        <v/>
      </c>
      <c r="L12" s="40" t="str">
        <f t="shared" si="5"/>
        <v/>
      </c>
      <c r="M12" s="40" t="str">
        <f t="shared" si="5"/>
        <v/>
      </c>
      <c r="N12" s="40" t="str">
        <f t="shared" si="5"/>
        <v/>
      </c>
      <c r="O12" s="40" t="str">
        <f t="shared" si="5"/>
        <v/>
      </c>
      <c r="P12" s="40" t="str">
        <f t="shared" si="5"/>
        <v/>
      </c>
      <c r="Q12" s="40" t="str">
        <f t="shared" si="5"/>
        <v/>
      </c>
      <c r="R12" s="40" t="str">
        <f t="shared" si="5"/>
        <v/>
      </c>
      <c r="S12" s="40" t="str">
        <f t="shared" si="5"/>
        <v/>
      </c>
      <c r="U12" s="42"/>
      <c r="V12" s="67" t="s">
        <v>0</v>
      </c>
      <c r="W12" s="68" t="s">
        <v>1</v>
      </c>
      <c r="X12" s="69" t="s">
        <v>2</v>
      </c>
      <c r="Y12" s="69" t="s">
        <v>3</v>
      </c>
      <c r="Z12" s="69" t="s">
        <v>4</v>
      </c>
      <c r="AA12" s="69" t="s">
        <v>5</v>
      </c>
      <c r="AB12" s="69" t="s">
        <v>6</v>
      </c>
      <c r="AC12" s="69" t="s">
        <v>7</v>
      </c>
      <c r="AD12" s="69" t="s">
        <v>8</v>
      </c>
      <c r="AE12" s="69" t="s">
        <v>9</v>
      </c>
      <c r="AF12" s="69" t="s">
        <v>10</v>
      </c>
      <c r="AG12" s="69" t="s">
        <v>11</v>
      </c>
      <c r="AH12" s="70" t="s">
        <v>12</v>
      </c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5"/>
    </row>
    <row r="13" spans="2:47" ht="20" customHeight="1" x14ac:dyDescent="0.35">
      <c r="B13" s="39" t="s">
        <v>368</v>
      </c>
      <c r="C13" s="108"/>
      <c r="D13" s="108"/>
      <c r="U13" s="42"/>
      <c r="V13" s="74" t="s">
        <v>406</v>
      </c>
      <c r="W13" s="75" t="str">
        <f>IF($O$16=0,"",IF(Auxiliar!U11="","",IF(Auxiliar!U11="S1","on","off")))</f>
        <v/>
      </c>
      <c r="X13" s="76" t="str">
        <f>IF($O$16=0,"",IF(Auxiliar!V11="","",IF(Auxiliar!V11="S1","on","off")))</f>
        <v/>
      </c>
      <c r="Y13" s="76" t="str">
        <f>IF($O$16=0,"",IF(Auxiliar!W11="","",IF(Auxiliar!W11="S1","on","off")))</f>
        <v/>
      </c>
      <c r="Z13" s="76" t="str">
        <f>IF($O$16=0,"",IF(Auxiliar!X11="","",IF(Auxiliar!X11="S1","on","off")))</f>
        <v/>
      </c>
      <c r="AA13" s="76" t="str">
        <f>IF($O$16=0,"",IF(Auxiliar!Y11="","",IF(Auxiliar!Y11="S1","on","off")))</f>
        <v/>
      </c>
      <c r="AB13" s="76" t="str">
        <f>IF($O$16=0,"",IF(Auxiliar!Z11="","",IF(Auxiliar!Z11="S1","on","off")))</f>
        <v/>
      </c>
      <c r="AC13" s="76" t="str">
        <f>IF($O$16=0,"",IF(Auxiliar!AA11="","",IF(Auxiliar!AA11="S1","on","off")))</f>
        <v/>
      </c>
      <c r="AD13" s="76" t="str">
        <f>IF($O$16=0,"",IF(Auxiliar!AB11="","",IF(Auxiliar!AB11="S1","on","off")))</f>
        <v/>
      </c>
      <c r="AE13" s="76" t="str">
        <f>IF($O$16=0,"",IF(Auxiliar!AC11="","",IF(Auxiliar!AC11="S1","on","off")))</f>
        <v/>
      </c>
      <c r="AF13" s="76" t="str">
        <f>IF($O$16=0,"",IF(Auxiliar!AD11="","",IF(Auxiliar!AD11="S1","on","off")))</f>
        <v/>
      </c>
      <c r="AG13" s="76" t="str">
        <f>IF($O$16=0,"",IF(Auxiliar!AE11="","",IF(Auxiliar!AE11="S1","on","off")))</f>
        <v/>
      </c>
      <c r="AH13" s="77" t="str">
        <f>IF($O$16=0,"",IF(Auxiliar!AF11="","",IF(Auxiliar!AF11="S1","on","off")))</f>
        <v/>
      </c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5"/>
    </row>
    <row r="14" spans="2:47" ht="20" customHeight="1" thickBot="1" x14ac:dyDescent="0.4">
      <c r="B14" s="39" t="s">
        <v>369</v>
      </c>
      <c r="C14" s="108"/>
      <c r="D14" s="108"/>
      <c r="J14" s="119" t="s">
        <v>394</v>
      </c>
      <c r="K14" s="120"/>
      <c r="L14" s="115" t="s">
        <v>395</v>
      </c>
      <c r="M14" s="119" t="s">
        <v>396</v>
      </c>
      <c r="N14" s="120"/>
      <c r="O14" s="62" t="s">
        <v>398</v>
      </c>
      <c r="U14" s="81"/>
      <c r="V14" s="82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4"/>
    </row>
    <row r="15" spans="2:47" ht="20" customHeight="1" thickBot="1" x14ac:dyDescent="0.4">
      <c r="B15" s="39" t="s">
        <v>370</v>
      </c>
      <c r="C15" s="108"/>
      <c r="D15" s="108"/>
      <c r="J15" s="121" t="s">
        <v>367</v>
      </c>
      <c r="K15" s="122"/>
      <c r="L15" s="116"/>
      <c r="M15" s="121" t="s">
        <v>397</v>
      </c>
      <c r="N15" s="122"/>
      <c r="O15" s="63" t="s">
        <v>399</v>
      </c>
      <c r="V15" s="85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</row>
    <row r="16" spans="2:47" ht="20" customHeight="1" x14ac:dyDescent="0.35">
      <c r="B16" s="39" t="s">
        <v>371</v>
      </c>
      <c r="C16" s="108"/>
      <c r="D16" s="108"/>
      <c r="G16" s="64" t="s">
        <v>386</v>
      </c>
      <c r="H16" s="124" t="s">
        <v>14</v>
      </c>
      <c r="I16" s="124"/>
      <c r="J16" s="117">
        <f>Auxiliar!W20</f>
        <v>0</v>
      </c>
      <c r="K16" s="117"/>
      <c r="L16" s="43">
        <f>Auxiliar!V20</f>
        <v>0</v>
      </c>
      <c r="M16" s="117">
        <f>IFERROR(J16*1000/L16,0)</f>
        <v>0</v>
      </c>
      <c r="N16" s="117"/>
      <c r="O16" s="65">
        <f>M16/24</f>
        <v>0</v>
      </c>
      <c r="P16" s="66" t="str">
        <f>IF(AND(SUM($H$8:$S$11)&lt;&gt;0,J16=0),"Simulação não aplicável","")</f>
        <v/>
      </c>
      <c r="U16" s="36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8"/>
    </row>
    <row r="17" spans="2:47" ht="20" customHeight="1" x14ac:dyDescent="0.35">
      <c r="B17" s="34" t="s">
        <v>372</v>
      </c>
      <c r="C17" s="109">
        <f>SUM(C13:D16)</f>
        <v>0</v>
      </c>
      <c r="D17" s="109"/>
      <c r="G17" s="71" t="s">
        <v>387</v>
      </c>
      <c r="H17" s="125" t="s">
        <v>15</v>
      </c>
      <c r="I17" s="125"/>
      <c r="J17" s="123">
        <f>Auxiliar!W21</f>
        <v>0</v>
      </c>
      <c r="K17" s="123"/>
      <c r="L17" s="72">
        <f>Auxiliar!V21</f>
        <v>0</v>
      </c>
      <c r="M17" s="123">
        <f t="shared" ref="M17:M18" si="6">IFERROR(J17*1000/L17,0)</f>
        <v>0</v>
      </c>
      <c r="N17" s="123"/>
      <c r="O17" s="73">
        <f t="shared" ref="O17:O18" si="7">M17/24</f>
        <v>0</v>
      </c>
      <c r="P17" s="66" t="str">
        <f>IF(AND(SUM($H$8:$S$11)&lt;&gt;0,J17=0),"Simulação não aplicável","")</f>
        <v/>
      </c>
      <c r="U17" s="42"/>
      <c r="V17" s="72" t="s">
        <v>15</v>
      </c>
      <c r="W17" s="44" t="s">
        <v>400</v>
      </c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5"/>
    </row>
    <row r="18" spans="2:47" ht="20" customHeight="1" x14ac:dyDescent="0.35">
      <c r="G18" s="78" t="s">
        <v>388</v>
      </c>
      <c r="H18" s="118" t="s">
        <v>16</v>
      </c>
      <c r="I18" s="118"/>
      <c r="J18" s="114">
        <f>Auxiliar!W22</f>
        <v>0</v>
      </c>
      <c r="K18" s="114"/>
      <c r="L18" s="79">
        <f>Auxiliar!V22</f>
        <v>0</v>
      </c>
      <c r="M18" s="114">
        <f t="shared" si="6"/>
        <v>0</v>
      </c>
      <c r="N18" s="114"/>
      <c r="O18" s="80">
        <f t="shared" si="7"/>
        <v>0</v>
      </c>
      <c r="P18" s="66" t="str">
        <f>IF(AND(SUM($H$8:$S$11)&lt;&gt;0,J18=0),"Simulação não aplicável","")</f>
        <v/>
      </c>
      <c r="U18" s="42"/>
      <c r="V18" s="48" t="s">
        <v>402</v>
      </c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5"/>
    </row>
    <row r="19" spans="2:47" ht="20" customHeight="1" x14ac:dyDescent="0.35">
      <c r="U19" s="42"/>
      <c r="V19" s="53" t="s">
        <v>401</v>
      </c>
      <c r="W19" s="54">
        <v>1</v>
      </c>
      <c r="X19" s="55">
        <v>2</v>
      </c>
      <c r="Y19" s="55">
        <v>3</v>
      </c>
      <c r="Z19" s="55">
        <v>4</v>
      </c>
      <c r="AA19" s="55">
        <v>5</v>
      </c>
      <c r="AB19" s="55">
        <v>6</v>
      </c>
      <c r="AC19" s="55">
        <v>7</v>
      </c>
      <c r="AD19" s="55">
        <v>8</v>
      </c>
      <c r="AE19" s="55">
        <v>9</v>
      </c>
      <c r="AF19" s="55">
        <v>10</v>
      </c>
      <c r="AG19" s="55">
        <v>11</v>
      </c>
      <c r="AH19" s="55">
        <v>12</v>
      </c>
      <c r="AI19" s="55">
        <v>13</v>
      </c>
      <c r="AJ19" s="55">
        <v>14</v>
      </c>
      <c r="AK19" s="55">
        <v>15</v>
      </c>
      <c r="AL19" s="55">
        <v>16</v>
      </c>
      <c r="AM19" s="55">
        <v>17</v>
      </c>
      <c r="AN19" s="55">
        <v>18</v>
      </c>
      <c r="AO19" s="55">
        <v>19</v>
      </c>
      <c r="AP19" s="55">
        <v>20</v>
      </c>
      <c r="AQ19" s="55">
        <v>21</v>
      </c>
      <c r="AR19" s="55">
        <v>22</v>
      </c>
      <c r="AS19" s="55">
        <v>23</v>
      </c>
      <c r="AT19" s="56">
        <v>24</v>
      </c>
      <c r="AU19" s="45"/>
    </row>
    <row r="20" spans="2:47" ht="20" customHeight="1" x14ac:dyDescent="0.35">
      <c r="U20" s="42"/>
      <c r="V20" s="57" t="s">
        <v>403</v>
      </c>
      <c r="W20" s="58" t="str">
        <f>IF(O17=0,"",O17)</f>
        <v/>
      </c>
      <c r="X20" s="59" t="str">
        <f>IF(W20="","",W20)</f>
        <v/>
      </c>
      <c r="Y20" s="59" t="str">
        <f t="shared" ref="Y20:AT20" si="8">IF(X20="","",X20)</f>
        <v/>
      </c>
      <c r="Z20" s="59" t="str">
        <f t="shared" si="8"/>
        <v/>
      </c>
      <c r="AA20" s="59" t="str">
        <f t="shared" si="8"/>
        <v/>
      </c>
      <c r="AB20" s="59" t="str">
        <f t="shared" si="8"/>
        <v/>
      </c>
      <c r="AC20" s="59" t="str">
        <f t="shared" si="8"/>
        <v/>
      </c>
      <c r="AD20" s="59" t="str">
        <f t="shared" si="8"/>
        <v/>
      </c>
      <c r="AE20" s="59" t="str">
        <f t="shared" si="8"/>
        <v/>
      </c>
      <c r="AF20" s="59" t="str">
        <f t="shared" si="8"/>
        <v/>
      </c>
      <c r="AG20" s="59" t="str">
        <f t="shared" si="8"/>
        <v/>
      </c>
      <c r="AH20" s="59" t="str">
        <f t="shared" si="8"/>
        <v/>
      </c>
      <c r="AI20" s="59" t="str">
        <f t="shared" si="8"/>
        <v/>
      </c>
      <c r="AJ20" s="59" t="str">
        <f t="shared" si="8"/>
        <v/>
      </c>
      <c r="AK20" s="59" t="str">
        <f t="shared" si="8"/>
        <v/>
      </c>
      <c r="AL20" s="59" t="str">
        <f t="shared" si="8"/>
        <v/>
      </c>
      <c r="AM20" s="59" t="str">
        <f t="shared" si="8"/>
        <v/>
      </c>
      <c r="AN20" s="59" t="str">
        <f t="shared" si="8"/>
        <v/>
      </c>
      <c r="AO20" s="59" t="str">
        <f t="shared" si="8"/>
        <v/>
      </c>
      <c r="AP20" s="59" t="str">
        <f t="shared" si="8"/>
        <v/>
      </c>
      <c r="AQ20" s="59" t="str">
        <f t="shared" si="8"/>
        <v/>
      </c>
      <c r="AR20" s="59" t="str">
        <f t="shared" si="8"/>
        <v/>
      </c>
      <c r="AS20" s="59" t="str">
        <f t="shared" si="8"/>
        <v/>
      </c>
      <c r="AT20" s="60" t="str">
        <f t="shared" si="8"/>
        <v/>
      </c>
      <c r="AU20" s="45"/>
    </row>
    <row r="21" spans="2:47" ht="20" customHeight="1" x14ac:dyDescent="0.35">
      <c r="U21" s="42"/>
      <c r="V21" s="48" t="s">
        <v>404</v>
      </c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45"/>
    </row>
    <row r="22" spans="2:47" ht="20" customHeight="1" x14ac:dyDescent="0.35">
      <c r="U22" s="42"/>
      <c r="V22" s="53" t="s">
        <v>401</v>
      </c>
      <c r="W22" s="54">
        <v>1</v>
      </c>
      <c r="X22" s="55">
        <v>2</v>
      </c>
      <c r="Y22" s="55">
        <v>3</v>
      </c>
      <c r="Z22" s="55">
        <v>4</v>
      </c>
      <c r="AA22" s="55">
        <v>5</v>
      </c>
      <c r="AB22" s="55">
        <v>6</v>
      </c>
      <c r="AC22" s="55">
        <v>7</v>
      </c>
      <c r="AD22" s="55">
        <v>8</v>
      </c>
      <c r="AE22" s="55">
        <v>9</v>
      </c>
      <c r="AF22" s="55">
        <v>10</v>
      </c>
      <c r="AG22" s="55">
        <v>11</v>
      </c>
      <c r="AH22" s="55">
        <v>12</v>
      </c>
      <c r="AI22" s="55">
        <v>13</v>
      </c>
      <c r="AJ22" s="55">
        <v>14</v>
      </c>
      <c r="AK22" s="55">
        <v>15</v>
      </c>
      <c r="AL22" s="55">
        <v>16</v>
      </c>
      <c r="AM22" s="55">
        <v>17</v>
      </c>
      <c r="AN22" s="55">
        <v>18</v>
      </c>
      <c r="AO22" s="55">
        <v>19</v>
      </c>
      <c r="AP22" s="55">
        <v>20</v>
      </c>
      <c r="AQ22" s="55">
        <v>21</v>
      </c>
      <c r="AR22" s="55">
        <v>22</v>
      </c>
      <c r="AS22" s="55">
        <v>23</v>
      </c>
      <c r="AT22" s="56">
        <v>24</v>
      </c>
      <c r="AU22" s="45"/>
    </row>
    <row r="23" spans="2:47" ht="20" customHeight="1" x14ac:dyDescent="0.35">
      <c r="U23" s="42"/>
      <c r="V23" s="57" t="s">
        <v>403</v>
      </c>
      <c r="W23" s="58" t="str">
        <f>IF(W20="","",W20)</f>
        <v/>
      </c>
      <c r="X23" s="59" t="str">
        <f>IF(W23="","",W23)</f>
        <v/>
      </c>
      <c r="Y23" s="59" t="str">
        <f t="shared" ref="Y23:AT23" si="9">IF(X23="","",X23)</f>
        <v/>
      </c>
      <c r="Z23" s="59" t="str">
        <f t="shared" si="9"/>
        <v/>
      </c>
      <c r="AA23" s="59" t="str">
        <f t="shared" si="9"/>
        <v/>
      </c>
      <c r="AB23" s="59" t="str">
        <f t="shared" si="9"/>
        <v/>
      </c>
      <c r="AC23" s="59" t="str">
        <f t="shared" si="9"/>
        <v/>
      </c>
      <c r="AD23" s="59" t="str">
        <f t="shared" si="9"/>
        <v/>
      </c>
      <c r="AE23" s="59" t="str">
        <f t="shared" si="9"/>
        <v/>
      </c>
      <c r="AF23" s="59" t="str">
        <f t="shared" si="9"/>
        <v/>
      </c>
      <c r="AG23" s="59" t="str">
        <f t="shared" si="9"/>
        <v/>
      </c>
      <c r="AH23" s="59" t="str">
        <f t="shared" si="9"/>
        <v/>
      </c>
      <c r="AI23" s="59" t="str">
        <f t="shared" si="9"/>
        <v/>
      </c>
      <c r="AJ23" s="59" t="str">
        <f t="shared" si="9"/>
        <v/>
      </c>
      <c r="AK23" s="59" t="str">
        <f t="shared" si="9"/>
        <v/>
      </c>
      <c r="AL23" s="59" t="str">
        <f t="shared" si="9"/>
        <v/>
      </c>
      <c r="AM23" s="59" t="str">
        <f t="shared" si="9"/>
        <v/>
      </c>
      <c r="AN23" s="59" t="str">
        <f t="shared" si="9"/>
        <v/>
      </c>
      <c r="AO23" s="59" t="str">
        <f t="shared" si="9"/>
        <v/>
      </c>
      <c r="AP23" s="59" t="str">
        <f t="shared" si="9"/>
        <v/>
      </c>
      <c r="AQ23" s="59" t="str">
        <f t="shared" si="9"/>
        <v/>
      </c>
      <c r="AR23" s="59" t="str">
        <f t="shared" si="9"/>
        <v/>
      </c>
      <c r="AS23" s="59" t="str">
        <f t="shared" si="9"/>
        <v/>
      </c>
      <c r="AT23" s="60" t="str">
        <f t="shared" si="9"/>
        <v/>
      </c>
      <c r="AU23" s="45"/>
    </row>
    <row r="24" spans="2:47" ht="20" customHeight="1" x14ac:dyDescent="0.35">
      <c r="U24" s="42"/>
      <c r="V24" s="48" t="s">
        <v>405</v>
      </c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5"/>
    </row>
    <row r="25" spans="2:47" ht="20" customHeight="1" x14ac:dyDescent="0.35">
      <c r="U25" s="42"/>
      <c r="V25" s="67" t="s">
        <v>0</v>
      </c>
      <c r="W25" s="68" t="s">
        <v>1</v>
      </c>
      <c r="X25" s="69" t="s">
        <v>2</v>
      </c>
      <c r="Y25" s="69" t="s">
        <v>3</v>
      </c>
      <c r="Z25" s="69" t="s">
        <v>4</v>
      </c>
      <c r="AA25" s="69" t="s">
        <v>5</v>
      </c>
      <c r="AB25" s="69" t="s">
        <v>6</v>
      </c>
      <c r="AC25" s="69" t="s">
        <v>7</v>
      </c>
      <c r="AD25" s="69" t="s">
        <v>8</v>
      </c>
      <c r="AE25" s="69" t="s">
        <v>9</v>
      </c>
      <c r="AF25" s="69" t="s">
        <v>10</v>
      </c>
      <c r="AG25" s="69" t="s">
        <v>11</v>
      </c>
      <c r="AH25" s="70" t="s">
        <v>12</v>
      </c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5"/>
    </row>
    <row r="26" spans="2:47" ht="20" customHeight="1" x14ac:dyDescent="0.35">
      <c r="U26" s="42"/>
      <c r="V26" s="74" t="s">
        <v>406</v>
      </c>
      <c r="W26" s="75" t="str">
        <f>IF($O$17=0,"",IF(Auxiliar!U11="","",IF(Auxiliar!U11="S2","on","off")))</f>
        <v/>
      </c>
      <c r="X26" s="76" t="str">
        <f>IF($O$17=0,"",IF(Auxiliar!V11="","",IF(Auxiliar!V11="S2","on","off")))</f>
        <v/>
      </c>
      <c r="Y26" s="76" t="str">
        <f>IF($O$17=0,"",IF(Auxiliar!W11="","",IF(Auxiliar!W11="S2","on","off")))</f>
        <v/>
      </c>
      <c r="Z26" s="76" t="str">
        <f>IF($O$17=0,"",IF(Auxiliar!X11="","",IF(Auxiliar!X11="S2","on","off")))</f>
        <v/>
      </c>
      <c r="AA26" s="76" t="str">
        <f>IF($O$17=0,"",IF(Auxiliar!Y11="","",IF(Auxiliar!Y11="S2","on","off")))</f>
        <v/>
      </c>
      <c r="AB26" s="76" t="str">
        <f>IF($O$17=0,"",IF(Auxiliar!Z11="","",IF(Auxiliar!Z11="S2","on","off")))</f>
        <v/>
      </c>
      <c r="AC26" s="76" t="str">
        <f>IF($O$17=0,"",IF(Auxiliar!AA11="","",IF(Auxiliar!AA11="S2","on","off")))</f>
        <v/>
      </c>
      <c r="AD26" s="76" t="str">
        <f>IF($O$17=0,"",IF(Auxiliar!AB11="","",IF(Auxiliar!AB11="S2","on","off")))</f>
        <v/>
      </c>
      <c r="AE26" s="76" t="str">
        <f>IF($O$17=0,"",IF(Auxiliar!AC11="","",IF(Auxiliar!AC11="S2","on","off")))</f>
        <v/>
      </c>
      <c r="AF26" s="76" t="str">
        <f>IF($O$17=0,"",IF(Auxiliar!AD11="","",IF(Auxiliar!AD11="S2","on","off")))</f>
        <v/>
      </c>
      <c r="AG26" s="76" t="str">
        <f>IF($O$17=0,"",IF(Auxiliar!AE11="","",IF(Auxiliar!AE11="S2","on","off")))</f>
        <v/>
      </c>
      <c r="AH26" s="77" t="str">
        <f>IF($O$17=0,"",IF(Auxiliar!AF11="","",IF(Auxiliar!AF11="S2","on","off")))</f>
        <v/>
      </c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5"/>
    </row>
    <row r="27" spans="2:47" ht="20" customHeight="1" thickBot="1" x14ac:dyDescent="0.4">
      <c r="U27" s="81"/>
      <c r="V27" s="82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4"/>
    </row>
    <row r="28" spans="2:47" ht="20" customHeight="1" thickBot="1" x14ac:dyDescent="0.4">
      <c r="V28" s="85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</row>
    <row r="29" spans="2:47" ht="20" customHeight="1" x14ac:dyDescent="0.35">
      <c r="U29" s="36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8"/>
    </row>
    <row r="30" spans="2:47" ht="20" customHeight="1" x14ac:dyDescent="0.35">
      <c r="U30" s="42"/>
      <c r="V30" s="79" t="s">
        <v>16</v>
      </c>
      <c r="W30" s="44" t="s">
        <v>400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5"/>
    </row>
    <row r="31" spans="2:47" ht="20" customHeight="1" x14ac:dyDescent="0.35">
      <c r="U31" s="42"/>
      <c r="V31" s="48" t="s">
        <v>402</v>
      </c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5"/>
    </row>
    <row r="32" spans="2:47" ht="20" customHeight="1" x14ac:dyDescent="0.35">
      <c r="U32" s="42"/>
      <c r="V32" s="53" t="s">
        <v>401</v>
      </c>
      <c r="W32" s="54">
        <v>1</v>
      </c>
      <c r="X32" s="55">
        <v>2</v>
      </c>
      <c r="Y32" s="55">
        <v>3</v>
      </c>
      <c r="Z32" s="55">
        <v>4</v>
      </c>
      <c r="AA32" s="55">
        <v>5</v>
      </c>
      <c r="AB32" s="55">
        <v>6</v>
      </c>
      <c r="AC32" s="55">
        <v>7</v>
      </c>
      <c r="AD32" s="55">
        <v>8</v>
      </c>
      <c r="AE32" s="55">
        <v>9</v>
      </c>
      <c r="AF32" s="55">
        <v>10</v>
      </c>
      <c r="AG32" s="55">
        <v>11</v>
      </c>
      <c r="AH32" s="55">
        <v>12</v>
      </c>
      <c r="AI32" s="55">
        <v>13</v>
      </c>
      <c r="AJ32" s="55">
        <v>14</v>
      </c>
      <c r="AK32" s="55">
        <v>15</v>
      </c>
      <c r="AL32" s="55">
        <v>16</v>
      </c>
      <c r="AM32" s="55">
        <v>17</v>
      </c>
      <c r="AN32" s="55">
        <v>18</v>
      </c>
      <c r="AO32" s="55">
        <v>19</v>
      </c>
      <c r="AP32" s="55">
        <v>20</v>
      </c>
      <c r="AQ32" s="55">
        <v>21</v>
      </c>
      <c r="AR32" s="55">
        <v>22</v>
      </c>
      <c r="AS32" s="55">
        <v>23</v>
      </c>
      <c r="AT32" s="56">
        <v>24</v>
      </c>
      <c r="AU32" s="45"/>
    </row>
    <row r="33" spans="21:47" ht="20" customHeight="1" x14ac:dyDescent="0.35">
      <c r="U33" s="42"/>
      <c r="V33" s="57" t="s">
        <v>403</v>
      </c>
      <c r="W33" s="58" t="str">
        <f>IF(O18=0,"",O18)</f>
        <v/>
      </c>
      <c r="X33" s="59" t="str">
        <f>IF(W33="","",W33)</f>
        <v/>
      </c>
      <c r="Y33" s="59" t="str">
        <f t="shared" ref="Y33:AT33" si="10">IF(X33="","",X33)</f>
        <v/>
      </c>
      <c r="Z33" s="59" t="str">
        <f t="shared" si="10"/>
        <v/>
      </c>
      <c r="AA33" s="59" t="str">
        <f t="shared" si="10"/>
        <v/>
      </c>
      <c r="AB33" s="59" t="str">
        <f t="shared" si="10"/>
        <v/>
      </c>
      <c r="AC33" s="59" t="str">
        <f t="shared" si="10"/>
        <v/>
      </c>
      <c r="AD33" s="59" t="str">
        <f t="shared" si="10"/>
        <v/>
      </c>
      <c r="AE33" s="59" t="str">
        <f t="shared" si="10"/>
        <v/>
      </c>
      <c r="AF33" s="59" t="str">
        <f t="shared" si="10"/>
        <v/>
      </c>
      <c r="AG33" s="59" t="str">
        <f t="shared" si="10"/>
        <v/>
      </c>
      <c r="AH33" s="59" t="str">
        <f t="shared" si="10"/>
        <v/>
      </c>
      <c r="AI33" s="59" t="str">
        <f t="shared" si="10"/>
        <v/>
      </c>
      <c r="AJ33" s="59" t="str">
        <f t="shared" si="10"/>
        <v/>
      </c>
      <c r="AK33" s="59" t="str">
        <f t="shared" si="10"/>
        <v/>
      </c>
      <c r="AL33" s="59" t="str">
        <f t="shared" si="10"/>
        <v/>
      </c>
      <c r="AM33" s="59" t="str">
        <f t="shared" si="10"/>
        <v/>
      </c>
      <c r="AN33" s="59" t="str">
        <f t="shared" si="10"/>
        <v/>
      </c>
      <c r="AO33" s="59" t="str">
        <f t="shared" si="10"/>
        <v/>
      </c>
      <c r="AP33" s="59" t="str">
        <f t="shared" si="10"/>
        <v/>
      </c>
      <c r="AQ33" s="59" t="str">
        <f t="shared" si="10"/>
        <v/>
      </c>
      <c r="AR33" s="59" t="str">
        <f t="shared" si="10"/>
        <v/>
      </c>
      <c r="AS33" s="59" t="str">
        <f t="shared" si="10"/>
        <v/>
      </c>
      <c r="AT33" s="60" t="str">
        <f t="shared" si="10"/>
        <v/>
      </c>
      <c r="AU33" s="45"/>
    </row>
    <row r="34" spans="21:47" ht="20" customHeight="1" x14ac:dyDescent="0.35">
      <c r="U34" s="42"/>
      <c r="V34" s="48" t="s">
        <v>404</v>
      </c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45"/>
    </row>
    <row r="35" spans="21:47" ht="20" customHeight="1" x14ac:dyDescent="0.35">
      <c r="U35" s="42"/>
      <c r="V35" s="53" t="s">
        <v>401</v>
      </c>
      <c r="W35" s="54">
        <v>1</v>
      </c>
      <c r="X35" s="55">
        <v>2</v>
      </c>
      <c r="Y35" s="55">
        <v>3</v>
      </c>
      <c r="Z35" s="55">
        <v>4</v>
      </c>
      <c r="AA35" s="55">
        <v>5</v>
      </c>
      <c r="AB35" s="55">
        <v>6</v>
      </c>
      <c r="AC35" s="55">
        <v>7</v>
      </c>
      <c r="AD35" s="55">
        <v>8</v>
      </c>
      <c r="AE35" s="55">
        <v>9</v>
      </c>
      <c r="AF35" s="55">
        <v>10</v>
      </c>
      <c r="AG35" s="55">
        <v>11</v>
      </c>
      <c r="AH35" s="55">
        <v>12</v>
      </c>
      <c r="AI35" s="55">
        <v>13</v>
      </c>
      <c r="AJ35" s="55">
        <v>14</v>
      </c>
      <c r="AK35" s="55">
        <v>15</v>
      </c>
      <c r="AL35" s="55">
        <v>16</v>
      </c>
      <c r="AM35" s="55">
        <v>17</v>
      </c>
      <c r="AN35" s="55">
        <v>18</v>
      </c>
      <c r="AO35" s="55">
        <v>19</v>
      </c>
      <c r="AP35" s="55">
        <v>20</v>
      </c>
      <c r="AQ35" s="55">
        <v>21</v>
      </c>
      <c r="AR35" s="55">
        <v>22</v>
      </c>
      <c r="AS35" s="55">
        <v>23</v>
      </c>
      <c r="AT35" s="56">
        <v>24</v>
      </c>
      <c r="AU35" s="45"/>
    </row>
    <row r="36" spans="21:47" ht="20" customHeight="1" x14ac:dyDescent="0.35">
      <c r="U36" s="42"/>
      <c r="V36" s="57" t="s">
        <v>403</v>
      </c>
      <c r="W36" s="58" t="str">
        <f>IF(W33="","",W33)</f>
        <v/>
      </c>
      <c r="X36" s="59" t="str">
        <f>IF(W36="","",W36)</f>
        <v/>
      </c>
      <c r="Y36" s="59" t="str">
        <f t="shared" ref="Y36:AT36" si="11">IF(X36="","",X36)</f>
        <v/>
      </c>
      <c r="Z36" s="59" t="str">
        <f t="shared" si="11"/>
        <v/>
      </c>
      <c r="AA36" s="59" t="str">
        <f t="shared" si="11"/>
        <v/>
      </c>
      <c r="AB36" s="59" t="str">
        <f t="shared" si="11"/>
        <v/>
      </c>
      <c r="AC36" s="59" t="str">
        <f t="shared" si="11"/>
        <v/>
      </c>
      <c r="AD36" s="59" t="str">
        <f t="shared" si="11"/>
        <v/>
      </c>
      <c r="AE36" s="59" t="str">
        <f t="shared" si="11"/>
        <v/>
      </c>
      <c r="AF36" s="59" t="str">
        <f t="shared" si="11"/>
        <v/>
      </c>
      <c r="AG36" s="59" t="str">
        <f t="shared" si="11"/>
        <v/>
      </c>
      <c r="AH36" s="59" t="str">
        <f t="shared" si="11"/>
        <v/>
      </c>
      <c r="AI36" s="59" t="str">
        <f t="shared" si="11"/>
        <v/>
      </c>
      <c r="AJ36" s="59" t="str">
        <f t="shared" si="11"/>
        <v/>
      </c>
      <c r="AK36" s="59" t="str">
        <f t="shared" si="11"/>
        <v/>
      </c>
      <c r="AL36" s="59" t="str">
        <f t="shared" si="11"/>
        <v/>
      </c>
      <c r="AM36" s="59" t="str">
        <f t="shared" si="11"/>
        <v/>
      </c>
      <c r="AN36" s="59" t="str">
        <f t="shared" si="11"/>
        <v/>
      </c>
      <c r="AO36" s="59" t="str">
        <f t="shared" si="11"/>
        <v/>
      </c>
      <c r="AP36" s="59" t="str">
        <f t="shared" si="11"/>
        <v/>
      </c>
      <c r="AQ36" s="59" t="str">
        <f t="shared" si="11"/>
        <v/>
      </c>
      <c r="AR36" s="59" t="str">
        <f t="shared" si="11"/>
        <v/>
      </c>
      <c r="AS36" s="59" t="str">
        <f t="shared" si="11"/>
        <v/>
      </c>
      <c r="AT36" s="60" t="str">
        <f t="shared" si="11"/>
        <v/>
      </c>
      <c r="AU36" s="45"/>
    </row>
    <row r="37" spans="21:47" ht="20" customHeight="1" x14ac:dyDescent="0.35">
      <c r="U37" s="42"/>
      <c r="V37" s="48" t="s">
        <v>405</v>
      </c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5"/>
    </row>
    <row r="38" spans="21:47" ht="20" customHeight="1" x14ac:dyDescent="0.35">
      <c r="U38" s="42"/>
      <c r="V38" s="67" t="s">
        <v>0</v>
      </c>
      <c r="W38" s="68" t="s">
        <v>1</v>
      </c>
      <c r="X38" s="69" t="s">
        <v>2</v>
      </c>
      <c r="Y38" s="69" t="s">
        <v>3</v>
      </c>
      <c r="Z38" s="69" t="s">
        <v>4</v>
      </c>
      <c r="AA38" s="69" t="s">
        <v>5</v>
      </c>
      <c r="AB38" s="69" t="s">
        <v>6</v>
      </c>
      <c r="AC38" s="69" t="s">
        <v>7</v>
      </c>
      <c r="AD38" s="69" t="s">
        <v>8</v>
      </c>
      <c r="AE38" s="69" t="s">
        <v>9</v>
      </c>
      <c r="AF38" s="69" t="s">
        <v>10</v>
      </c>
      <c r="AG38" s="69" t="s">
        <v>11</v>
      </c>
      <c r="AH38" s="70" t="s">
        <v>12</v>
      </c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5"/>
    </row>
    <row r="39" spans="21:47" ht="20" customHeight="1" x14ac:dyDescent="0.35">
      <c r="U39" s="42"/>
      <c r="V39" s="74" t="s">
        <v>406</v>
      </c>
      <c r="W39" s="75" t="str">
        <f>IF($O$18=0,"",IF(Auxiliar!U11="","",IF(Auxiliar!U11="S3","on","off")))</f>
        <v/>
      </c>
      <c r="X39" s="76" t="str">
        <f>IF($O$18=0,"",IF(Auxiliar!V11="","",IF(Auxiliar!V11="S3","on","off")))</f>
        <v/>
      </c>
      <c r="Y39" s="76" t="str">
        <f>IF($O$18=0,"",IF(Auxiliar!W11="","",IF(Auxiliar!W11="S3","on","off")))</f>
        <v/>
      </c>
      <c r="Z39" s="76" t="str">
        <f>IF($O$18=0,"",IF(Auxiliar!X11="","",IF(Auxiliar!X11="S3","on","off")))</f>
        <v/>
      </c>
      <c r="AA39" s="76" t="str">
        <f>IF($O$18=0,"",IF(Auxiliar!Y11="","",IF(Auxiliar!Y11="S3","on","off")))</f>
        <v/>
      </c>
      <c r="AB39" s="76" t="str">
        <f>IF($O$18=0,"",IF(Auxiliar!Z11="","",IF(Auxiliar!Z11="S3","on","off")))</f>
        <v/>
      </c>
      <c r="AC39" s="76" t="str">
        <f>IF($O$18=0,"",IF(Auxiliar!AA11="","",IF(Auxiliar!AA11="S3","on","off")))</f>
        <v/>
      </c>
      <c r="AD39" s="76" t="str">
        <f>IF($O$18=0,"",IF(Auxiliar!AB11="","",IF(Auxiliar!AB11="S3","on","off")))</f>
        <v/>
      </c>
      <c r="AE39" s="76" t="str">
        <f>IF($O$18=0,"",IF(Auxiliar!AC11="","",IF(Auxiliar!AC11="S3","on","off")))</f>
        <v/>
      </c>
      <c r="AF39" s="76" t="str">
        <f>IF($O$18=0,"",IF(Auxiliar!AD11="","",IF(Auxiliar!AD11="S3","on","off")))</f>
        <v/>
      </c>
      <c r="AG39" s="76" t="str">
        <f>IF($O$18=0,"",IF(Auxiliar!AE11="","",IF(Auxiliar!AE11="S3","on","off")))</f>
        <v/>
      </c>
      <c r="AH39" s="77" t="str">
        <f>IF($O$18=0,"",IF(Auxiliar!AF11="","",IF(Auxiliar!AF11="S3","on","off")))</f>
        <v/>
      </c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5"/>
    </row>
    <row r="40" spans="21:47" ht="20" customHeight="1" thickBot="1" x14ac:dyDescent="0.4">
      <c r="U40" s="81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4"/>
    </row>
  </sheetData>
  <sheetProtection algorithmName="SHA-512" hashValue="jFd+qUs5HxCAskJMnt5WvoaYQi3kVyv0qvatUVuSNrmxBOBpfZPmaMD3XHpuaEhCjyoq7e+HpVKCg1rC81llCw==" saltValue="W24sk6T1yYflG98vVjKc2A==" spinCount="100000" sheet="1" selectLockedCells="1"/>
  <mergeCells count="23">
    <mergeCell ref="G2:O4"/>
    <mergeCell ref="M18:N18"/>
    <mergeCell ref="L14:L15"/>
    <mergeCell ref="M16:N16"/>
    <mergeCell ref="H18:I18"/>
    <mergeCell ref="J14:K14"/>
    <mergeCell ref="J15:K15"/>
    <mergeCell ref="M14:N14"/>
    <mergeCell ref="M15:N15"/>
    <mergeCell ref="J17:K17"/>
    <mergeCell ref="M17:N17"/>
    <mergeCell ref="H16:I16"/>
    <mergeCell ref="H17:I17"/>
    <mergeCell ref="J16:K16"/>
    <mergeCell ref="J18:K18"/>
    <mergeCell ref="C14:D14"/>
    <mergeCell ref="C15:D15"/>
    <mergeCell ref="C16:D16"/>
    <mergeCell ref="C17:D17"/>
    <mergeCell ref="C7:E7"/>
    <mergeCell ref="C8:E8"/>
    <mergeCell ref="C9:E9"/>
    <mergeCell ref="C13:D13"/>
  </mergeCells>
  <phoneticPr fontId="1" type="noConversion"/>
  <conditionalFormatting sqref="J16:O16">
    <cfRule type="expression" dxfId="25" priority="11">
      <formula>J16=0</formula>
    </cfRule>
  </conditionalFormatting>
  <conditionalFormatting sqref="J17:O17">
    <cfRule type="expression" dxfId="24" priority="10">
      <formula>J17=0</formula>
    </cfRule>
  </conditionalFormatting>
  <conditionalFormatting sqref="J18:O18">
    <cfRule type="expression" dxfId="23" priority="9">
      <formula>J18=0</formula>
    </cfRule>
  </conditionalFormatting>
  <conditionalFormatting sqref="W13:AH15 W27:AH28">
    <cfRule type="expression" dxfId="22" priority="6">
      <formula>W13="off"</formula>
    </cfRule>
    <cfRule type="expression" dxfId="21" priority="7">
      <formula>W13="on"</formula>
    </cfRule>
  </conditionalFormatting>
  <conditionalFormatting sqref="W26:AH26">
    <cfRule type="expression" dxfId="20" priority="4">
      <formula>W26="off"</formula>
    </cfRule>
    <cfRule type="expression" dxfId="19" priority="5">
      <formula>W26="on"</formula>
    </cfRule>
  </conditionalFormatting>
  <conditionalFormatting sqref="W39:AH39">
    <cfRule type="expression" dxfId="18" priority="2">
      <formula>W39="off"</formula>
    </cfRule>
    <cfRule type="expression" dxfId="17" priority="3">
      <formula>W39="on"</formula>
    </cfRule>
  </conditionalFormatting>
  <conditionalFormatting sqref="C17:D17">
    <cfRule type="expression" dxfId="16" priority="1">
      <formula>$C$17=0</formula>
    </cfRule>
  </conditionalFormatting>
  <dataValidations count="1">
    <dataValidation type="list" allowBlank="1" showInputMessage="1" showErrorMessage="1" sqref="C7" xr:uid="{64A1352D-D794-455E-83EE-7E5FFDA9B1D0}">
      <formula1>Concelho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9A3D3751-FB94-405C-922F-351F7292B3AC}">
            <xm:f>Auxiliar!AG8="Restantes"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18" id="{E2319621-87AF-42B5-B2EF-B953EC6A5F22}">
            <xm:f>Auxiliar!AG8="Arref."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19" id="{C85A2C44-5CC6-48A3-990B-C2DDAA3C7A89}">
            <xm:f>Auxiliar!AG8="Aquec."</xm:f>
            <x14:dxf>
              <fill>
                <patternFill>
                  <bgColor theme="5" tint="0.59996337778862885"/>
                </patternFill>
              </fill>
            </x14:dxf>
          </x14:cfRule>
          <xm:sqref>T4:U4</xm:sqref>
        </x14:conditionalFormatting>
        <x14:conditionalFormatting xmlns:xm="http://schemas.microsoft.com/office/excel/2006/main">
          <x14:cfRule type="expression" priority="8" id="{1D7E84D5-E257-4138-9D36-6362E83ADC1C}">
            <xm:f>Auxiliar!U$8="Arref."</xm:f>
            <x14:dxf>
              <fill>
                <patternFill>
                  <bgColor theme="8" tint="0.79998168889431442"/>
                </patternFill>
              </fill>
            </x14:dxf>
          </x14:cfRule>
          <x14:cfRule type="expression" priority="20" id="{DC7C5887-F430-4480-935E-48930E7C2B96}">
            <xm:f>Auxiliar!U$8="Restantes"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21" id="{12B90560-A3FB-40DB-8ED3-048C782ACBF0}">
            <xm:f>Auxiliar!U$8="Aquec."</xm:f>
            <x14:dxf>
              <fill>
                <patternFill>
                  <bgColor theme="5" tint="0.79998168889431442"/>
                </patternFill>
              </fill>
            </x14:dxf>
          </x14:cfRule>
          <xm:sqref>H8:S12</xm:sqref>
        </x14:conditionalFormatting>
        <x14:conditionalFormatting xmlns:xm="http://schemas.microsoft.com/office/excel/2006/main">
          <x14:cfRule type="expression" priority="25" id="{9A3D3751-FB94-405C-922F-351F7292B3AC}">
            <xm:f>Auxiliar!U8="Restantes"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26" id="{E2319621-87AF-42B5-B2EF-B953EC6A5F22}">
            <xm:f>Auxiliar!U8="Arref."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27" id="{C85A2C44-5CC6-48A3-990B-C2DDAA3C7A89}">
            <xm:f>Auxiliar!U8="Aquec."</xm:f>
            <x14:dxf>
              <fill>
                <patternFill>
                  <bgColor theme="5" tint="0.59996337778862885"/>
                </patternFill>
              </fill>
            </x14:dxf>
          </x14:cfRule>
          <xm:sqref>H7:S7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292C-5F52-4CB5-895A-B2E5239AB8AA}">
  <dimension ref="B2:S8"/>
  <sheetViews>
    <sheetView showGridLines="0" showRowColHeaders="0" zoomScale="80" zoomScaleNormal="80" workbookViewId="0">
      <selection activeCell="C3" sqref="C3"/>
    </sheetView>
  </sheetViews>
  <sheetFormatPr defaultColWidth="8.81640625" defaultRowHeight="20" customHeight="1" x14ac:dyDescent="0.35"/>
  <cols>
    <col min="1" max="1" width="3.6328125" style="32" customWidth="1"/>
    <col min="2" max="2" width="18.81640625" style="32" customWidth="1"/>
    <col min="3" max="3" width="14.36328125" style="32" customWidth="1"/>
    <col min="4" max="4" width="3.6328125" style="32" customWidth="1"/>
    <col min="5" max="5" width="21" style="32" customWidth="1"/>
    <col min="6" max="6" width="15" style="32" customWidth="1"/>
    <col min="7" max="7" width="7.453125" style="32" customWidth="1"/>
    <col min="8" max="8" width="15" style="32" customWidth="1"/>
    <col min="9" max="9" width="7.453125" style="32" customWidth="1"/>
    <col min="10" max="10" width="15" style="32" customWidth="1"/>
    <col min="11" max="11" width="7.453125" style="32" customWidth="1"/>
    <col min="12" max="12" width="15" style="32" customWidth="1"/>
    <col min="13" max="13" width="3.6328125" style="32" customWidth="1"/>
    <col min="14" max="14" width="21" style="32" customWidth="1"/>
    <col min="15" max="18" width="15.08984375" style="32" customWidth="1"/>
    <col min="19" max="19" width="7.54296875" style="32" customWidth="1"/>
    <col min="20" max="16384" width="8.81640625" style="32"/>
  </cols>
  <sheetData>
    <row r="2" spans="2:19" ht="20" customHeight="1" x14ac:dyDescent="0.35">
      <c r="B2" s="33" t="s">
        <v>416</v>
      </c>
      <c r="E2" s="33" t="s">
        <v>432</v>
      </c>
      <c r="N2" s="33" t="s">
        <v>433</v>
      </c>
    </row>
    <row r="3" spans="2:19" ht="20" customHeight="1" x14ac:dyDescent="0.35">
      <c r="B3" s="64" t="s">
        <v>413</v>
      </c>
      <c r="C3" s="30"/>
      <c r="E3" s="86" t="s">
        <v>418</v>
      </c>
      <c r="F3" s="98" t="s">
        <v>14</v>
      </c>
      <c r="G3" s="98" t="s">
        <v>420</v>
      </c>
      <c r="H3" s="99" t="s">
        <v>15</v>
      </c>
      <c r="I3" s="99" t="s">
        <v>420</v>
      </c>
      <c r="J3" s="97" t="s">
        <v>16</v>
      </c>
      <c r="K3" s="97" t="s">
        <v>420</v>
      </c>
      <c r="L3" s="86" t="s">
        <v>13</v>
      </c>
      <c r="N3" s="86" t="s">
        <v>419</v>
      </c>
      <c r="O3" s="87" t="s">
        <v>14</v>
      </c>
      <c r="P3" s="88" t="s">
        <v>15</v>
      </c>
      <c r="Q3" s="89" t="s">
        <v>16</v>
      </c>
      <c r="R3" s="86" t="s">
        <v>13</v>
      </c>
      <c r="S3" s="86" t="s">
        <v>420</v>
      </c>
    </row>
    <row r="4" spans="2:19" ht="20" customHeight="1" x14ac:dyDescent="0.35">
      <c r="B4" s="71" t="s">
        <v>414</v>
      </c>
      <c r="C4" s="30"/>
      <c r="E4" s="90" t="s">
        <v>18</v>
      </c>
      <c r="F4" s="91">
        <f>SUMIF(Auxiliar!$U$11:$AF$11,"S1",Auxiliar!U13:AF13)</f>
        <v>0</v>
      </c>
      <c r="G4" s="100">
        <f>IFERROR(F4/SUM(F4:F7),0)</f>
        <v>0</v>
      </c>
      <c r="H4" s="92">
        <f>SUMIF(Auxiliar!$U$11:$AF$11,"S2",Auxiliar!U13:AF13)</f>
        <v>0</v>
      </c>
      <c r="I4" s="101">
        <f>IFERROR(H4/SUM(H4:H7),0)</f>
        <v>0</v>
      </c>
      <c r="J4" s="93">
        <f>SUMIF(Auxiliar!$U$11:$AF$11,"S3",Auxiliar!U13:AF13)</f>
        <v>0</v>
      </c>
      <c r="K4" s="102">
        <f>IFERROR(J4/SUM(J4:J7),0)</f>
        <v>0</v>
      </c>
      <c r="L4" s="96">
        <f>F4+H4+J4</f>
        <v>0</v>
      </c>
      <c r="N4" s="90" t="s">
        <v>18</v>
      </c>
      <c r="O4" s="91">
        <f>IFERROR(F4/SUM($F$4:$F$7)*$C$3,0)</f>
        <v>0</v>
      </c>
      <c r="P4" s="92">
        <f>IFERROR(H4/SUM($H$4:$H$7)*$C$4,0)</f>
        <v>0</v>
      </c>
      <c r="Q4" s="93">
        <f>IFERROR(J4/SUM($J$4:$J$7)*$C$5,0)</f>
        <v>0</v>
      </c>
      <c r="R4" s="96">
        <f>SUM(O4:Q4)</f>
        <v>0</v>
      </c>
      <c r="S4" s="103">
        <f>IFERROR(R4/L4,0)</f>
        <v>0</v>
      </c>
    </row>
    <row r="5" spans="2:19" ht="20" customHeight="1" x14ac:dyDescent="0.35">
      <c r="B5" s="78" t="s">
        <v>415</v>
      </c>
      <c r="C5" s="30"/>
      <c r="E5" s="90" t="s">
        <v>19</v>
      </c>
      <c r="F5" s="91">
        <f>SUMIF(Auxiliar!$U$11:$AF$11,"S1",Auxiliar!U14:AF14)</f>
        <v>0</v>
      </c>
      <c r="G5" s="100">
        <f>IFERROR(F5/SUM(F4:F7),0)</f>
        <v>0</v>
      </c>
      <c r="H5" s="92">
        <f>SUMIF(Auxiliar!$U$11:$AF$11,"S2",Auxiliar!U14:AF14)</f>
        <v>0</v>
      </c>
      <c r="I5" s="101">
        <f>IFERROR(H5/SUM(H4:H7),0)</f>
        <v>0</v>
      </c>
      <c r="J5" s="93">
        <f>SUMIF(Auxiliar!$U$11:$AF$11,"S3",Auxiliar!U14:AF14)</f>
        <v>0</v>
      </c>
      <c r="K5" s="102">
        <f>IFERROR(J5/SUM(J4:J7),0)</f>
        <v>0</v>
      </c>
      <c r="L5" s="106">
        <f t="shared" ref="L5:L7" si="0">F5+H5+J5</f>
        <v>0</v>
      </c>
      <c r="N5" s="90" t="s">
        <v>19</v>
      </c>
      <c r="O5" s="91">
        <f>IFERROR(F5/SUM($F$4:$F$7)*$C$3,0)</f>
        <v>0</v>
      </c>
      <c r="P5" s="92">
        <f>IFERROR(H5/SUM($H$4:$H$7)*$C$4,0)</f>
        <v>0</v>
      </c>
      <c r="Q5" s="93">
        <f>IFERROR(J5/SUM($J$4:$J$7)*$C$5,0)</f>
        <v>0</v>
      </c>
      <c r="R5" s="96">
        <f t="shared" ref="R5:R7" si="1">SUM(O5:Q5)</f>
        <v>0</v>
      </c>
      <c r="S5" s="103">
        <f t="shared" ref="S5:S8" si="2">IFERROR(R5/L5,0)</f>
        <v>0</v>
      </c>
    </row>
    <row r="6" spans="2:19" ht="20" customHeight="1" x14ac:dyDescent="0.35">
      <c r="B6" s="86" t="s">
        <v>417</v>
      </c>
      <c r="C6" s="106">
        <f>SUM(C3:C5)</f>
        <v>0</v>
      </c>
      <c r="E6" s="90" t="s">
        <v>20</v>
      </c>
      <c r="F6" s="91">
        <f>SUMIF(Auxiliar!$U$11:$AF$11,"S1",Auxiliar!U15:AF15)</f>
        <v>0</v>
      </c>
      <c r="G6" s="100">
        <f>IFERROR(F6/SUM(F4:F7),0)</f>
        <v>0</v>
      </c>
      <c r="H6" s="92">
        <f>SUMIF(Auxiliar!$U$11:$AF$11,"S2",Auxiliar!U15:AF15)</f>
        <v>0</v>
      </c>
      <c r="I6" s="101">
        <f>IFERROR(H6/SUM(H4:H7),0)</f>
        <v>0</v>
      </c>
      <c r="J6" s="93">
        <f>SUMIF(Auxiliar!$U$11:$AF$11,"S3",Auxiliar!U15:AF15)</f>
        <v>0</v>
      </c>
      <c r="K6" s="102">
        <f>IFERROR(J6/SUM(J4:J7),0)</f>
        <v>0</v>
      </c>
      <c r="L6" s="106">
        <f t="shared" si="0"/>
        <v>0</v>
      </c>
      <c r="N6" s="90" t="s">
        <v>20</v>
      </c>
      <c r="O6" s="91">
        <f>IFERROR(F6/SUM($F$4:$F$7)*$C$3,0)</f>
        <v>0</v>
      </c>
      <c r="P6" s="92">
        <f>IFERROR(H6/SUM($H$4:$H$7)*$C$4,0)</f>
        <v>0</v>
      </c>
      <c r="Q6" s="93">
        <f>IFERROR(J6/SUM($J$4:$J$7)*$C$5,0)</f>
        <v>0</v>
      </c>
      <c r="R6" s="96">
        <f t="shared" si="1"/>
        <v>0</v>
      </c>
      <c r="S6" s="103">
        <f t="shared" si="2"/>
        <v>0</v>
      </c>
    </row>
    <row r="7" spans="2:19" ht="20" customHeight="1" x14ac:dyDescent="0.35">
      <c r="E7" s="90" t="s">
        <v>21</v>
      </c>
      <c r="F7" s="91">
        <f>SUMIF(Auxiliar!$U$11:$AF$11,"S1",Auxiliar!U16:AF16)</f>
        <v>0</v>
      </c>
      <c r="G7" s="100">
        <f>IFERROR(F7/SUM(F4:F7),0)</f>
        <v>0</v>
      </c>
      <c r="H7" s="92">
        <f>SUMIF(Auxiliar!$U$11:$AF$11,"S2",Auxiliar!U16:AF16)</f>
        <v>0</v>
      </c>
      <c r="I7" s="101">
        <f>IFERROR(H7/SUM(H4:H7),0)</f>
        <v>0</v>
      </c>
      <c r="J7" s="93">
        <f>SUMIF(Auxiliar!$U$11:$AF$11,"S3",Auxiliar!U16:AF16)</f>
        <v>0</v>
      </c>
      <c r="K7" s="102">
        <f>IFERROR(J7/SUM(J4:J7),0)</f>
        <v>0</v>
      </c>
      <c r="L7" s="106">
        <f t="shared" si="0"/>
        <v>0</v>
      </c>
      <c r="N7" s="90" t="s">
        <v>21</v>
      </c>
      <c r="O7" s="91">
        <f>IFERROR(F7/SUM($F$4:$F$7)*$C$3,0)</f>
        <v>0</v>
      </c>
      <c r="P7" s="92">
        <f>IFERROR(H7/SUM($H$4:$H$7)*$C$4,0)</f>
        <v>0</v>
      </c>
      <c r="Q7" s="93">
        <f>IFERROR(J7/SUM($J$4:$J$7)*$C$5,0)</f>
        <v>0</v>
      </c>
      <c r="R7" s="96">
        <f t="shared" si="1"/>
        <v>0</v>
      </c>
      <c r="S7" s="103">
        <f t="shared" si="2"/>
        <v>0</v>
      </c>
    </row>
    <row r="8" spans="2:19" ht="20" customHeight="1" x14ac:dyDescent="0.35">
      <c r="L8" s="106">
        <f>SUM(L4:L7)</f>
        <v>0</v>
      </c>
      <c r="R8" s="106">
        <f>SUM(R4:R7)</f>
        <v>0</v>
      </c>
      <c r="S8" s="103">
        <f t="shared" si="2"/>
        <v>0</v>
      </c>
    </row>
  </sheetData>
  <sheetProtection algorithmName="SHA-512" hashValue="G3ib469S+C86n/m3w3XVX3QZCfhVovl/MoLlA9TbP6NvIJV0/s/HWar9qn3R0oTwPtXzL+jYA9/Ogg7Rs0TDPw==" saltValue="lOs7GU/jN3Et5uhVQP04nA==" spinCount="100000" sheet="1" selectLockedCells="1"/>
  <phoneticPr fontId="1" type="noConversion"/>
  <conditionalFormatting sqref="C6">
    <cfRule type="expression" dxfId="6" priority="16">
      <formula>$C$6=0</formula>
    </cfRule>
  </conditionalFormatting>
  <conditionalFormatting sqref="F4:G7 O4:O7">
    <cfRule type="expression" dxfId="5" priority="15">
      <formula>F4=0</formula>
    </cfRule>
  </conditionalFormatting>
  <conditionalFormatting sqref="H4:I7 P4:P7">
    <cfRule type="expression" dxfId="4" priority="14">
      <formula>H4=0</formula>
    </cfRule>
  </conditionalFormatting>
  <conditionalFormatting sqref="J4:K7 Q4:Q7">
    <cfRule type="expression" dxfId="3" priority="13">
      <formula>J4=0</formula>
    </cfRule>
  </conditionalFormatting>
  <conditionalFormatting sqref="R4:R8 L4:L7">
    <cfRule type="expression" dxfId="2" priority="12">
      <formula>L4=0</formula>
    </cfRule>
  </conditionalFormatting>
  <conditionalFormatting sqref="S4:S8">
    <cfRule type="expression" dxfId="1" priority="11">
      <formula>S4=0</formula>
    </cfRule>
  </conditionalFormatting>
  <conditionalFormatting sqref="L8">
    <cfRule type="expression" dxfId="0" priority="10">
      <formula>L8=0</formula>
    </cfRule>
  </conditionalFormatting>
  <pageMargins left="0.7" right="0.7" top="0.75" bottom="0.75" header="0.3" footer="0.3"/>
  <pageSetup paperSize="9" orientation="portrait" r:id="rId1"/>
  <ignoredErrors>
    <ignoredError sqref="C6" unlockedFormula="1"/>
    <ignoredError sqref="H4:H7 J4:J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176EB-A91A-4307-A19E-D0B1DCF1BF2A}">
  <dimension ref="B2:E7"/>
  <sheetViews>
    <sheetView showGridLines="0" showRowColHeaders="0" zoomScale="80" zoomScaleNormal="80" workbookViewId="0">
      <selection activeCell="D12" sqref="D12"/>
    </sheetView>
  </sheetViews>
  <sheetFormatPr defaultColWidth="8.81640625" defaultRowHeight="20" customHeight="1" x14ac:dyDescent="0.35"/>
  <cols>
    <col min="1" max="1" width="3.6328125" style="1" customWidth="1"/>
    <col min="2" max="2" width="10.36328125" style="1" customWidth="1"/>
    <col min="3" max="3" width="20.6328125" style="1" customWidth="1"/>
    <col min="4" max="4" width="23" style="1" customWidth="1"/>
    <col min="5" max="5" width="63.08984375" style="1" customWidth="1"/>
    <col min="6" max="16384" width="8.81640625" style="1"/>
  </cols>
  <sheetData>
    <row r="2" spans="2:5" ht="20" customHeight="1" x14ac:dyDescent="0.35">
      <c r="B2" s="21" t="s">
        <v>422</v>
      </c>
    </row>
    <row r="3" spans="2:5" ht="20" customHeight="1" x14ac:dyDescent="0.35">
      <c r="B3" s="19" t="s">
        <v>423</v>
      </c>
      <c r="C3" s="19" t="s">
        <v>424</v>
      </c>
      <c r="D3" s="19" t="s">
        <v>430</v>
      </c>
      <c r="E3" s="19" t="s">
        <v>427</v>
      </c>
    </row>
    <row r="4" spans="2:5" ht="20" customHeight="1" x14ac:dyDescent="0.35">
      <c r="B4" s="2">
        <v>1</v>
      </c>
      <c r="C4" s="2" t="s">
        <v>425</v>
      </c>
      <c r="D4" s="105">
        <v>44508</v>
      </c>
      <c r="E4" s="2" t="s">
        <v>428</v>
      </c>
    </row>
    <row r="5" spans="2:5" ht="34.5" customHeight="1" x14ac:dyDescent="0.35">
      <c r="B5" s="2">
        <v>2</v>
      </c>
      <c r="C5" s="2" t="s">
        <v>426</v>
      </c>
      <c r="D5" s="105">
        <v>44517</v>
      </c>
      <c r="E5" s="104" t="s">
        <v>429</v>
      </c>
    </row>
    <row r="6" spans="2:5" ht="34.5" customHeight="1" x14ac:dyDescent="0.35">
      <c r="B6" s="2">
        <v>3</v>
      </c>
      <c r="C6" s="2" t="s">
        <v>431</v>
      </c>
      <c r="D6" s="105">
        <v>44550</v>
      </c>
      <c r="E6" s="104" t="s">
        <v>434</v>
      </c>
    </row>
    <row r="7" spans="2:5" ht="34.5" customHeight="1" x14ac:dyDescent="0.35">
      <c r="B7" s="2">
        <v>4</v>
      </c>
      <c r="C7" s="2" t="s">
        <v>437</v>
      </c>
      <c r="D7" s="126">
        <v>44820</v>
      </c>
      <c r="E7" s="104" t="s">
        <v>440</v>
      </c>
    </row>
  </sheetData>
  <sheetProtection algorithmName="SHA-512" hashValue="jOhULdw+a4iqNX571OM24V4EPCdWCpxUoMey3mE+qog2j5pgcTRVpVAhffCh4eW6j8ZgcAPEbE6MEcYW2TmNJw==" saltValue="anI1Sa8i3Bf87Irl7UMYHQ==" spinCount="100000" sheet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503f6f0-b465-4d1a-84d5-86f2377d366a">
      <UserInfo>
        <DisplayName/>
        <AccountId xsi:nil="true"/>
        <AccountType/>
      </UserInfo>
    </SharedWithUsers>
    <lcf76f155ced4ddcb4097134ff3c332f xmlns="0aaa58ad-baf2-495f-9b90-27d0deeebaac">
      <Terms xmlns="http://schemas.microsoft.com/office/infopath/2007/PartnerControls"/>
    </lcf76f155ced4ddcb4097134ff3c332f>
    <TaxCatchAll xmlns="9503f6f0-b465-4d1a-84d5-86f2377d366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1A1A7F5E8F824CB8374E276D6627FA" ma:contentTypeVersion="15" ma:contentTypeDescription="Create a new document." ma:contentTypeScope="" ma:versionID="d766826edbca82e11adadaacfda2e603">
  <xsd:schema xmlns:xsd="http://www.w3.org/2001/XMLSchema" xmlns:xs="http://www.w3.org/2001/XMLSchema" xmlns:p="http://schemas.microsoft.com/office/2006/metadata/properties" xmlns:ns2="0aaa58ad-baf2-495f-9b90-27d0deeebaac" xmlns:ns3="9503f6f0-b465-4d1a-84d5-86f2377d366a" targetNamespace="http://schemas.microsoft.com/office/2006/metadata/properties" ma:root="true" ma:fieldsID="8bdf5920cc72cf2eb666a1f80a2b9fc7" ns2:_="" ns3:_="">
    <xsd:import namespace="0aaa58ad-baf2-495f-9b90-27d0deeebaac"/>
    <xsd:import namespace="9503f6f0-b465-4d1a-84d5-86f2377d36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a58ad-baf2-495f-9b90-27d0deeeba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c1b6544-dc39-4ee1-bb55-12c84fea8c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3f6f0-b465-4d1a-84d5-86f2377d366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cdc0a0-6de0-4601-8e1c-b6fb47aa7bd3}" ma:internalName="TaxCatchAll" ma:showField="CatchAllData" ma:web="9503f6f0-b465-4d1a-84d5-86f2377d36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D655B2-0056-4689-9E0B-59D63FB83576}">
  <ds:schemaRefs>
    <ds:schemaRef ds:uri="http://schemas.microsoft.com/office/2006/metadata/properties"/>
    <ds:schemaRef ds:uri="http://schemas.microsoft.com/office/infopath/2007/PartnerControls"/>
    <ds:schemaRef ds:uri="33ff0ce0-f2ed-4bbf-8744-4702e4935f15"/>
    <ds:schemaRef ds:uri="ab051183-eb7d-4a3e-98bc-448d796f636c"/>
  </ds:schemaRefs>
</ds:datastoreItem>
</file>

<file path=customXml/itemProps2.xml><?xml version="1.0" encoding="utf-8"?>
<ds:datastoreItem xmlns:ds="http://schemas.openxmlformats.org/officeDocument/2006/customXml" ds:itemID="{5DC48745-B52E-4873-B3D0-1A53CDE03209}"/>
</file>

<file path=customXml/itemProps3.xml><?xml version="1.0" encoding="utf-8"?>
<ds:datastoreItem xmlns:ds="http://schemas.openxmlformats.org/officeDocument/2006/customXml" ds:itemID="{A32A7DDA-0139-434A-8310-D753412E8D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1</vt:i4>
      </vt:variant>
    </vt:vector>
  </HeadingPairs>
  <TitlesOfParts>
    <vt:vector size="5" baseType="lpstr">
      <vt:lpstr>Auxiliar</vt:lpstr>
      <vt:lpstr>Perfil de consumo</vt:lpstr>
      <vt:lpstr>Desagregação de consumos</vt:lpstr>
      <vt:lpstr>Versões</vt:lpstr>
      <vt:lpstr>Concelho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Mateus</dc:creator>
  <cp:lastModifiedBy>ADENE</cp:lastModifiedBy>
  <dcterms:created xsi:type="dcterms:W3CDTF">2021-10-27T08:59:44Z</dcterms:created>
  <dcterms:modified xsi:type="dcterms:W3CDTF">2022-09-09T14:23:07Z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0x0101005C1A1A7F5E8F824CB8374E276D6627FA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