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ne.sharepoint.com/sites/OperaoTcnica301/Documentos Partilhados/General/32. NOTAS TÉCNICAS/04. NT-SCE-04_PDEE/"/>
    </mc:Choice>
  </mc:AlternateContent>
  <xr:revisionPtr revIDLastSave="1517" documentId="8_{5F3C2B5E-E566-4DC0-8DFB-A2FCE3772915}" xr6:coauthVersionLast="47" xr6:coauthVersionMax="47" xr10:uidLastSave="{920AEF83-B23C-4A62-BB59-5A89981508CC}"/>
  <workbookProtection workbookAlgorithmName="SHA-512" workbookHashValue="HAW7DrBfzltuIveOvIoy+7645w3JVsXV0x/w1RcZqNDsH0ZarqQttOmE3YvwJAWSuFXpq/I6iDzPdlTvB1fbFA==" workbookSaltValue="GVONkoVGZTa3q0PQ7UHDaA==" workbookSpinCount="100000" lockStructure="1"/>
  <bookViews>
    <workbookView xWindow="-19310" yWindow="9900" windowWidth="19420" windowHeight="10420" firstSheet="1" activeTab="5" xr2:uid="{37D78DB2-5258-41AD-A50B-B11D066079AC}"/>
  </bookViews>
  <sheets>
    <sheet name="Listagens" sheetId="2" state="hidden" r:id="rId1"/>
    <sheet name="Início" sheetId="6" r:id="rId2"/>
    <sheet name="Consumo real" sheetId="1" r:id="rId3"/>
    <sheet name="Simulação" sheetId="3" r:id="rId4"/>
    <sheet name="MM" sheetId="4" r:id="rId5"/>
    <sheet name="Resumo" sheetId="5" r:id="rId6"/>
  </sheets>
  <definedNames>
    <definedName name="Classe" localSheetId="1">Início!#REF!</definedName>
    <definedName name="Classe">Listagens!$F$4:$F$11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3" l="1"/>
  <c r="C21" i="1" l="1"/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F6" i="4"/>
  <c r="I6" i="4" s="1"/>
  <c r="F7" i="4"/>
  <c r="F8" i="4"/>
  <c r="F9" i="4"/>
  <c r="I9" i="4" s="1"/>
  <c r="F10" i="4"/>
  <c r="F11" i="4"/>
  <c r="I11" i="4" s="1"/>
  <c r="F12" i="4"/>
  <c r="F13" i="4"/>
  <c r="F14" i="4"/>
  <c r="F15" i="4"/>
  <c r="I15" i="4" s="1"/>
  <c r="F16" i="4"/>
  <c r="F17" i="4"/>
  <c r="F18" i="4"/>
  <c r="I7" i="4"/>
  <c r="I8" i="4"/>
  <c r="I10" i="4"/>
  <c r="I12" i="4"/>
  <c r="I13" i="4"/>
  <c r="I14" i="4"/>
  <c r="I16" i="4"/>
  <c r="I17" i="4"/>
  <c r="I18" i="4"/>
  <c r="D11" i="3"/>
  <c r="I5" i="4"/>
  <c r="F5" i="4"/>
  <c r="J7" i="3"/>
  <c r="H7" i="4" s="1"/>
  <c r="J7" i="4" s="1"/>
  <c r="J8" i="3"/>
  <c r="H8" i="4" s="1"/>
  <c r="J10" i="3"/>
  <c r="H10" i="4" s="1"/>
  <c r="J12" i="3"/>
  <c r="H12" i="4" s="1"/>
  <c r="J13" i="3"/>
  <c r="H13" i="4" s="1"/>
  <c r="J13" i="4" s="1"/>
  <c r="J14" i="3"/>
  <c r="H14" i="4" s="1"/>
  <c r="J14" i="4" s="1"/>
  <c r="J17" i="3"/>
  <c r="J18" i="3"/>
  <c r="H18" i="4" s="1"/>
  <c r="J5" i="3"/>
  <c r="I17" i="3"/>
  <c r="I18" i="3"/>
  <c r="G6" i="3"/>
  <c r="E6" i="4" s="1"/>
  <c r="G7" i="3"/>
  <c r="E7" i="4" s="1"/>
  <c r="G7" i="4" s="1"/>
  <c r="G8" i="3"/>
  <c r="E8" i="4" s="1"/>
  <c r="G9" i="3"/>
  <c r="E9" i="4" s="1"/>
  <c r="G10" i="3"/>
  <c r="E10" i="4" s="1"/>
  <c r="G11" i="3"/>
  <c r="E11" i="4" s="1"/>
  <c r="G11" i="4" s="1"/>
  <c r="G12" i="3"/>
  <c r="E12" i="4" s="1"/>
  <c r="G13" i="3"/>
  <c r="E13" i="4" s="1"/>
  <c r="G13" i="4" s="1"/>
  <c r="G14" i="3"/>
  <c r="E14" i="4" s="1"/>
  <c r="G15" i="3"/>
  <c r="E15" i="4" s="1"/>
  <c r="G16" i="3"/>
  <c r="E16" i="4" s="1"/>
  <c r="G17" i="3"/>
  <c r="E17" i="4" s="1"/>
  <c r="G17" i="4" s="1"/>
  <c r="G18" i="3"/>
  <c r="E18" i="4" s="1"/>
  <c r="G18" i="4" s="1"/>
  <c r="G5" i="3"/>
  <c r="E5" i="4" s="1"/>
  <c r="F17" i="3"/>
  <c r="F18" i="3"/>
  <c r="D6" i="3"/>
  <c r="D7" i="3"/>
  <c r="L7" i="3" s="1"/>
  <c r="D8" i="3"/>
  <c r="L8" i="3" s="1"/>
  <c r="D9" i="3"/>
  <c r="D10" i="3"/>
  <c r="L10" i="3" s="1"/>
  <c r="D12" i="3"/>
  <c r="L12" i="3" s="1"/>
  <c r="D13" i="3"/>
  <c r="L13" i="3" s="1"/>
  <c r="D14" i="3"/>
  <c r="L14" i="3" s="1"/>
  <c r="D15" i="3"/>
  <c r="D16" i="3"/>
  <c r="L16" i="3" s="1"/>
  <c r="D17" i="3"/>
  <c r="L17" i="3" s="1"/>
  <c r="D18" i="3"/>
  <c r="L18" i="3" s="1"/>
  <c r="D6" i="1"/>
  <c r="E6" i="1" s="1"/>
  <c r="I6" i="3" s="1"/>
  <c r="D7" i="1"/>
  <c r="F7" i="3" s="1"/>
  <c r="E7" i="1"/>
  <c r="I7" i="3" s="1"/>
  <c r="K7" i="3" s="1"/>
  <c r="D8" i="1"/>
  <c r="F8" i="3" s="1"/>
  <c r="E8" i="1"/>
  <c r="I8" i="3" s="1"/>
  <c r="D9" i="1"/>
  <c r="F9" i="3" s="1"/>
  <c r="D10" i="1"/>
  <c r="F10" i="3" s="1"/>
  <c r="E10" i="1"/>
  <c r="I10" i="3" s="1"/>
  <c r="K10" i="3" s="1"/>
  <c r="D11" i="1"/>
  <c r="E11" i="1" s="1"/>
  <c r="I11" i="3" s="1"/>
  <c r="D12" i="1"/>
  <c r="F12" i="3" s="1"/>
  <c r="E12" i="1"/>
  <c r="I12" i="3" s="1"/>
  <c r="K12" i="3" s="1"/>
  <c r="D13" i="1"/>
  <c r="E13" i="1" s="1"/>
  <c r="I13" i="3" s="1"/>
  <c r="K13" i="3" s="1"/>
  <c r="D14" i="1"/>
  <c r="F14" i="3" s="1"/>
  <c r="E14" i="1"/>
  <c r="I14" i="3" s="1"/>
  <c r="D15" i="1"/>
  <c r="E15" i="1" s="1"/>
  <c r="I15" i="3" s="1"/>
  <c r="D16" i="1"/>
  <c r="F16" i="3" s="1"/>
  <c r="E16" i="1"/>
  <c r="I16" i="3" s="1"/>
  <c r="D17" i="1"/>
  <c r="E17" i="1"/>
  <c r="D18" i="1"/>
  <c r="E18" i="1"/>
  <c r="E5" i="1"/>
  <c r="D5" i="1"/>
  <c r="C5" i="4"/>
  <c r="D5" i="3"/>
  <c r="L5" i="3" s="1"/>
  <c r="K14" i="3" l="1"/>
  <c r="K8" i="3"/>
  <c r="H17" i="4"/>
  <c r="J17" i="4" s="1"/>
  <c r="K17" i="3"/>
  <c r="J18" i="4"/>
  <c r="F13" i="3"/>
  <c r="H13" i="3" s="1"/>
  <c r="A13" i="3" s="1"/>
  <c r="G16" i="4"/>
  <c r="G15" i="4"/>
  <c r="G14" i="4"/>
  <c r="J10" i="4"/>
  <c r="G10" i="4"/>
  <c r="J12" i="4"/>
  <c r="G9" i="4"/>
  <c r="G6" i="4"/>
  <c r="J8" i="4"/>
  <c r="G12" i="4"/>
  <c r="G8" i="4"/>
  <c r="H8" i="3"/>
  <c r="A8" i="3" s="1"/>
  <c r="H7" i="3"/>
  <c r="A7" i="3" s="1"/>
  <c r="F11" i="3"/>
  <c r="H11" i="3" s="1"/>
  <c r="J11" i="3"/>
  <c r="H11" i="4" s="1"/>
  <c r="J11" i="4" s="1"/>
  <c r="H14" i="3"/>
  <c r="A14" i="3" s="1"/>
  <c r="H10" i="3"/>
  <c r="A10" i="3" s="1"/>
  <c r="H18" i="3"/>
  <c r="A18" i="3" s="1"/>
  <c r="H17" i="3"/>
  <c r="A17" i="3" s="1"/>
  <c r="H12" i="3"/>
  <c r="A12" i="3" s="1"/>
  <c r="J9" i="3"/>
  <c r="H9" i="3"/>
  <c r="E9" i="1"/>
  <c r="I9" i="3" s="1"/>
  <c r="H16" i="3"/>
  <c r="A16" i="3" s="1"/>
  <c r="J16" i="3"/>
  <c r="H16" i="4" s="1"/>
  <c r="J16" i="4" s="1"/>
  <c r="F6" i="3"/>
  <c r="H6" i="3" s="1"/>
  <c r="J15" i="3"/>
  <c r="H15" i="4" s="1"/>
  <c r="J15" i="4" s="1"/>
  <c r="J6" i="3"/>
  <c r="F15" i="3"/>
  <c r="H15" i="3" s="1"/>
  <c r="I5" i="3"/>
  <c r="K5" i="3" s="1"/>
  <c r="H8" i="1"/>
  <c r="N9" i="1" s="1"/>
  <c r="H5" i="1"/>
  <c r="J5" i="1" s="1"/>
  <c r="F5" i="3"/>
  <c r="I19" i="4"/>
  <c r="D10" i="5" s="1"/>
  <c r="G19" i="3"/>
  <c r="F19" i="4"/>
  <c r="D5" i="5" s="1"/>
  <c r="K11" i="3" l="1"/>
  <c r="K16" i="3"/>
  <c r="K15" i="3"/>
  <c r="H9" i="4"/>
  <c r="J9" i="4" s="1"/>
  <c r="K9" i="3"/>
  <c r="H6" i="4"/>
  <c r="J6" i="4" s="1"/>
  <c r="K6" i="3"/>
  <c r="L15" i="3"/>
  <c r="A15" i="3" s="1"/>
  <c r="L6" i="3"/>
  <c r="A6" i="3" s="1"/>
  <c r="L11" i="3"/>
  <c r="A11" i="3" s="1"/>
  <c r="L9" i="3"/>
  <c r="A9" i="3" s="1"/>
  <c r="I19" i="3"/>
  <c r="K19" i="3" s="1"/>
  <c r="H11" i="1"/>
  <c r="B10" i="5" s="1"/>
  <c r="C5" i="5"/>
  <c r="F19" i="3"/>
  <c r="H19" i="3" s="1"/>
  <c r="C13" i="5" s="1"/>
  <c r="H5" i="3"/>
  <c r="A5" i="3" s="1"/>
  <c r="B5" i="5"/>
  <c r="J19" i="3"/>
  <c r="H5" i="4"/>
  <c r="E19" i="4"/>
  <c r="G19" i="4" s="1"/>
  <c r="G5" i="4"/>
  <c r="C14" i="5" l="1"/>
  <c r="G3" i="5"/>
  <c r="I3" i="5" s="1"/>
  <c r="G21" i="3"/>
  <c r="F21" i="4" s="1"/>
  <c r="C10" i="5"/>
  <c r="H19" i="4"/>
  <c r="J19" i="4" s="1"/>
  <c r="J5" i="4"/>
  <c r="G8" i="5" l="1"/>
  <c r="I8" i="5" s="1"/>
</calcChain>
</file>

<file path=xl/sharedStrings.xml><?xml version="1.0" encoding="utf-8"?>
<sst xmlns="http://schemas.openxmlformats.org/spreadsheetml/2006/main" count="139" uniqueCount="63">
  <si>
    <t>Eletricidade</t>
  </si>
  <si>
    <t>Gasóleo</t>
  </si>
  <si>
    <t>kWh/ano</t>
  </si>
  <si>
    <t>Energia final</t>
  </si>
  <si>
    <t>Energia primária</t>
  </si>
  <si>
    <t>Forma de energia</t>
  </si>
  <si>
    <t>Gás Natural</t>
  </si>
  <si>
    <r>
      <t>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/kWh</t>
    </r>
  </si>
  <si>
    <r>
      <t>kgCO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/kWh</t>
    </r>
    <r>
      <rPr>
        <b/>
        <vertAlign val="subscript"/>
        <sz val="11"/>
        <color theme="1"/>
        <rFont val="Century Gothic"/>
        <family val="2"/>
      </rPr>
      <t>EP</t>
    </r>
  </si>
  <si>
    <t>Emissões</t>
  </si>
  <si>
    <r>
      <t>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</t>
    </r>
  </si>
  <si>
    <r>
      <t>tonCO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/ano</t>
    </r>
  </si>
  <si>
    <t>CONSUMO REAL</t>
  </si>
  <si>
    <t>SIMULAÇÃO</t>
  </si>
  <si>
    <t>%</t>
  </si>
  <si>
    <r>
      <t>Consumo de energia primária real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</si>
  <si>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r>
      <t>Emissões [tonCO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/ano]</t>
    </r>
  </si>
  <si>
    <t>Manutenção ou redução das emissões de gases com efeito de estufa reais</t>
  </si>
  <si>
    <t>energia primária real, equivalente a:</t>
  </si>
  <si>
    <r>
      <t>kWh</t>
    </r>
    <r>
      <rPr>
        <b/>
        <vertAlign val="subscript"/>
        <sz val="11"/>
        <color rgb="FFC00000"/>
        <rFont val="Century Gothic"/>
        <family val="2"/>
      </rPr>
      <t>EP</t>
    </r>
    <r>
      <rPr>
        <b/>
        <sz val="11"/>
        <color rgb="FFC00000"/>
        <rFont val="Century Gothic"/>
        <family val="2"/>
      </rPr>
      <t>/ano</t>
    </r>
  </si>
  <si>
    <r>
      <t xml:space="preserve">Redução de, pelo menos, </t>
    </r>
    <r>
      <rPr>
        <b/>
        <sz val="11"/>
        <color theme="1"/>
        <rFont val="Century Gothic"/>
        <family val="2"/>
      </rPr>
      <t>4 %</t>
    </r>
    <r>
      <rPr>
        <sz val="11"/>
        <color theme="1"/>
        <rFont val="Century Gothic"/>
        <family val="2"/>
      </rPr>
      <t xml:space="preserve"> do consumo de</t>
    </r>
  </si>
  <si>
    <r>
      <t>Consumo de energia primária real 
não renovável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</si>
  <si>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Energia final [kWh/ano]</t>
  </si>
  <si>
    <t>Real</t>
  </si>
  <si>
    <t>Simulação</t>
  </si>
  <si>
    <r>
      <t>Energia primária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</si>
  <si>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Totais</t>
  </si>
  <si>
    <t>CONSUMO APÓS MEDIDAS DE MELHORIA</t>
  </si>
  <si>
    <t>Após MM</t>
  </si>
  <si>
    <r>
      <t>Consumo de energia primária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</si>
  <si>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CONSUMO</t>
  </si>
  <si>
    <t>EMISSÕES</t>
  </si>
  <si>
    <t>Biomassa</t>
  </si>
  <si>
    <t>Eólica</t>
  </si>
  <si>
    <t>Gás Butano</t>
  </si>
  <si>
    <t>Gás Propano</t>
  </si>
  <si>
    <t>Geotérmica</t>
  </si>
  <si>
    <t>Hídrica</t>
  </si>
  <si>
    <t>Redes urbanas - Climaespaço</t>
  </si>
  <si>
    <t>Solar Fotovoltaico</t>
  </si>
  <si>
    <t>Solar Térmico</t>
  </si>
  <si>
    <t>Aerotermia (Bombas de calor)</t>
  </si>
  <si>
    <t>Geotermia (Bombas de Calor)</t>
  </si>
  <si>
    <t>Classe energética</t>
  </si>
  <si>
    <t>Classe</t>
  </si>
  <si>
    <t>A+</t>
  </si>
  <si>
    <t>A</t>
  </si>
  <si>
    <t>B</t>
  </si>
  <si>
    <t>B-</t>
  </si>
  <si>
    <t>C</t>
  </si>
  <si>
    <t>D</t>
  </si>
  <si>
    <t>E</t>
  </si>
  <si>
    <t>F</t>
  </si>
  <si>
    <t>Não</t>
  </si>
  <si>
    <t>Validação</t>
  </si>
  <si>
    <t>Sim</t>
  </si>
  <si>
    <t>Folha de cálculo para aplicação do previsto na Nota Técnica NT-SCE-04 relativa aos Planos de Melhoria do Desempenho Energético dos Edifícios (PDEE)</t>
  </si>
  <si>
    <t>Regras:</t>
  </si>
  <si>
    <t>Preencher apenas os campos a azul</t>
  </si>
  <si>
    <t>Redução do consumo de energia primária</t>
  </si>
  <si>
    <t>Redução das emissões</t>
  </si>
  <si>
    <t>Desvio Calibração</t>
  </si>
  <si>
    <t>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</si>
</sst>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entury Gothic"/>
      <family val="2"/>
    </font>
    <font>
      <b/>
      <sz val="11"/>
      <color rgb="FFC00000"/>
      <name val="Century Gothic"/>
      <family val="2"/>
    </font>
    <font>
      <b/>
      <vertAlign val="subscript"/>
      <sz val="11"/>
      <color rgb="FFC00000"/>
      <name val="Century Gothic"/>
      <family val="2"/>
    </font>
    <font>
      <sz val="11"/>
      <color theme="0"/>
      <name val="Century Gothic"/>
      <family val="2"/>
    </font>
    <font>
      <b/>
      <sz val="11"/>
      <color rgb="FF92D05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3" fontId="1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3" fontId="5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3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 applyProtection="1">
      <alignment horizontal="center" vertical="center"/>
      <protection hidden="1"/>
    </xf>
    <xf numFmtId="3" fontId="1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0" xfId="1" applyNumberFormat="1" applyFont="1" applyAlignment="1" applyProtection="1">
      <alignment horizontal="left" vertical="center"/>
      <protection hidden="1"/>
    </xf>
    <xf numFmtId="166" fontId="1" fillId="0" borderId="0" xfId="0" applyNumberFormat="1" applyFont="1" applyAlignment="1" applyProtection="1">
      <alignment horizontal="left" vertical="center"/>
      <protection hidden="1"/>
    </xf>
    <xf numFmtId="3" fontId="1" fillId="3" borderId="4" xfId="0" applyNumberFormat="1" applyFont="1" applyFill="1" applyBorder="1" applyAlignment="1" applyProtection="1">
      <alignment horizontal="center" vertical="center"/>
      <protection locked="0" hidden="1"/>
    </xf>
    <xf numFmtId="3" fontId="1" fillId="3" borderId="1" xfId="0" applyNumberFormat="1" applyFont="1" applyFill="1" applyBorder="1" applyAlignment="1" applyProtection="1">
      <alignment horizontal="center" vertical="center"/>
      <protection locked="0" hidden="1"/>
    </xf>
    <xf numFmtId="3" fontId="1" fillId="0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1" xfId="0" applyNumberFormat="1" applyFont="1" applyFill="1" applyBorder="1" applyAlignment="1" applyProtection="1">
      <alignment horizontal="center" vertical="center"/>
      <protection hidden="1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1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0" fontId="1" fillId="0" borderId="1" xfId="1" applyNumberFormat="1" applyFont="1" applyFill="1" applyBorder="1" applyAlignment="1" applyProtection="1">
      <alignment horizontal="center" vertical="center"/>
      <protection hidden="1"/>
    </xf>
    <xf numFmtId="10" fontId="2" fillId="0" borderId="1" xfId="1" applyNumberFormat="1" applyFont="1" applyFill="1" applyBorder="1" applyAlignment="1" applyProtection="1">
      <alignment horizontal="center" vertical="center"/>
      <protection hidden="1"/>
    </xf>
    <xf numFmtId="10" fontId="1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3" fontId="2" fillId="0" borderId="3" xfId="0" applyNumberFormat="1" applyFont="1" applyBorder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4" fontId="2" fillId="0" borderId="3" xfId="0" applyNumberFormat="1" applyFont="1" applyBorder="1" applyAlignment="1" applyProtection="1">
      <alignment horizontal="center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1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Percentagem" xfId="1" builtinId="5"/>
  </cellStyles>
  <dxfs count="16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92D05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81847</xdr:colOff>
      <xdr:row>3</xdr:row>
      <xdr:rowOff>150446</xdr:rowOff>
    </xdr:to>
    <xdr:pic>
      <xdr:nvPicPr>
        <xdr:cNvPr id="2" name="Picture 50">
          <a:extLst>
            <a:ext uri="{FF2B5EF4-FFF2-40B4-BE49-F238E27FC236}">
              <a16:creationId xmlns:a16="http://schemas.microsoft.com/office/drawing/2014/main" id="{19245872-923B-4695-B3DF-CF7E5C50527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47650"/>
          <a:ext cx="2520247" cy="645746"/>
        </a:xfrm>
        <a:prstGeom prst="rect">
          <a:avLst/>
        </a:prstGeom>
      </xdr:spPr>
    </xdr:pic>
    <xdr:clientData/>
  </xdr:twoCellAnchor>
  <xdr:twoCellAnchor>
    <xdr:from>
      <xdr:col>5</xdr:col>
      <xdr:colOff>314325</xdr:colOff>
      <xdr:row>0</xdr:row>
      <xdr:rowOff>161925</xdr:rowOff>
    </xdr:from>
    <xdr:to>
      <xdr:col>6</xdr:col>
      <xdr:colOff>465219</xdr:colOff>
      <xdr:row>3</xdr:row>
      <xdr:rowOff>186405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FAAE40D7-A693-4E10-A643-0E95870C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0375" y="161925"/>
          <a:ext cx="760494" cy="767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5173-45D2-4A6F-B2F7-3E42F6D8274A}">
  <dimension ref="B2:G20"/>
  <sheetViews>
    <sheetView showGridLines="0" zoomScale="80" zoomScaleNormal="80" workbookViewId="0">
      <selection activeCell="F21" sqref="F21"/>
    </sheetView>
  </sheetViews>
  <sheetFormatPr defaultColWidth="8.77734375" defaultRowHeight="19.95" customHeight="1" x14ac:dyDescent="0.3"/>
  <cols>
    <col min="1" max="1" width="3.6640625" style="1" customWidth="1"/>
    <col min="2" max="2" width="34.44140625" style="2" customWidth="1"/>
    <col min="3" max="4" width="18.88671875" style="1" customWidth="1"/>
    <col min="5" max="5" width="3.6640625" style="1" customWidth="1"/>
    <col min="6" max="7" width="12.77734375" style="1" customWidth="1"/>
    <col min="8" max="16384" width="8.77734375" style="1"/>
  </cols>
  <sheetData>
    <row r="2" spans="2:7" ht="19.95" customHeight="1" x14ac:dyDescent="0.3">
      <c r="B2" s="40" t="s">
        <v>5</v>
      </c>
      <c r="C2" s="40" t="s">
        <v>7</v>
      </c>
      <c r="D2" s="40" t="s">
        <v>8</v>
      </c>
      <c r="F2" s="40" t="s">
        <v>44</v>
      </c>
      <c r="G2" s="40" t="s">
        <v>54</v>
      </c>
    </row>
    <row r="3" spans="2:7" ht="19.95" customHeight="1" x14ac:dyDescent="0.3">
      <c r="B3" s="41"/>
      <c r="C3" s="41"/>
      <c r="D3" s="41"/>
      <c r="F3" s="41"/>
      <c r="G3" s="41"/>
    </row>
    <row r="4" spans="2:7" ht="19.95" customHeight="1" x14ac:dyDescent="0.3">
      <c r="B4" s="3" t="s">
        <v>32</v>
      </c>
      <c r="C4" s="4">
        <v>1</v>
      </c>
      <c r="D4" s="5">
        <v>0</v>
      </c>
      <c r="F4" s="3" t="s">
        <v>45</v>
      </c>
      <c r="G4" s="3" t="s">
        <v>53</v>
      </c>
    </row>
    <row r="5" spans="2:7" ht="19.95" customHeight="1" x14ac:dyDescent="0.3">
      <c r="B5" s="3" t="s">
        <v>0</v>
      </c>
      <c r="C5" s="4">
        <v>2.5</v>
      </c>
      <c r="D5" s="5">
        <v>0.14399999999999999</v>
      </c>
      <c r="F5" s="3" t="s">
        <v>46</v>
      </c>
      <c r="G5" s="3" t="s">
        <v>53</v>
      </c>
    </row>
    <row r="6" spans="2:7" ht="19.95" customHeight="1" x14ac:dyDescent="0.3">
      <c r="B6" s="3" t="s">
        <v>33</v>
      </c>
      <c r="C6" s="4">
        <v>1</v>
      </c>
      <c r="D6" s="5">
        <v>0</v>
      </c>
      <c r="F6" s="3" t="s">
        <v>47</v>
      </c>
      <c r="G6" s="3" t="s">
        <v>53</v>
      </c>
    </row>
    <row r="7" spans="2:7" ht="19.95" customHeight="1" x14ac:dyDescent="0.3">
      <c r="B7" s="3" t="s">
        <v>34</v>
      </c>
      <c r="C7" s="4">
        <v>1</v>
      </c>
      <c r="D7" s="5">
        <v>0.17</v>
      </c>
      <c r="F7" s="3" t="s">
        <v>48</v>
      </c>
      <c r="G7" s="3" t="s">
        <v>53</v>
      </c>
    </row>
    <row r="8" spans="2:7" ht="19.95" customHeight="1" x14ac:dyDescent="0.3">
      <c r="B8" s="3" t="s">
        <v>6</v>
      </c>
      <c r="C8" s="4">
        <v>1</v>
      </c>
      <c r="D8" s="5">
        <v>0.20200000000000001</v>
      </c>
      <c r="F8" s="3" t="s">
        <v>49</v>
      </c>
      <c r="G8" s="3" t="s">
        <v>53</v>
      </c>
    </row>
    <row r="9" spans="2:7" ht="19.95" customHeight="1" x14ac:dyDescent="0.3">
      <c r="B9" s="3" t="s">
        <v>35</v>
      </c>
      <c r="C9" s="4">
        <v>1</v>
      </c>
      <c r="D9" s="5">
        <v>0.17</v>
      </c>
      <c r="F9" s="3" t="s">
        <v>50</v>
      </c>
      <c r="G9" s="3" t="s">
        <v>55</v>
      </c>
    </row>
    <row r="10" spans="2:7" ht="19.95" customHeight="1" x14ac:dyDescent="0.3">
      <c r="B10" s="3" t="s">
        <v>1</v>
      </c>
      <c r="C10" s="4">
        <v>1</v>
      </c>
      <c r="D10" s="5">
        <v>0.26700000000000002</v>
      </c>
      <c r="F10" s="3" t="s">
        <v>51</v>
      </c>
      <c r="G10" s="3" t="s">
        <v>55</v>
      </c>
    </row>
    <row r="11" spans="2:7" ht="19.95" customHeight="1" x14ac:dyDescent="0.3">
      <c r="B11" s="3" t="s">
        <v>36</v>
      </c>
      <c r="C11" s="4">
        <v>1</v>
      </c>
      <c r="D11" s="5">
        <v>0</v>
      </c>
      <c r="F11" s="3" t="s">
        <v>52</v>
      </c>
      <c r="G11" s="3" t="s">
        <v>55</v>
      </c>
    </row>
    <row r="12" spans="2:7" ht="19.95" customHeight="1" x14ac:dyDescent="0.3">
      <c r="B12" s="3" t="s">
        <v>37</v>
      </c>
      <c r="C12" s="4">
        <v>1</v>
      </c>
      <c r="D12" s="5">
        <v>0</v>
      </c>
    </row>
    <row r="13" spans="2:7" ht="19.95" customHeight="1" x14ac:dyDescent="0.3">
      <c r="B13" s="3" t="s">
        <v>38</v>
      </c>
      <c r="C13" s="4">
        <v>1.06</v>
      </c>
      <c r="D13" s="5">
        <v>6.0000000000000001E-3</v>
      </c>
    </row>
    <row r="14" spans="2:7" ht="19.95" customHeight="1" x14ac:dyDescent="0.3">
      <c r="B14" s="3" t="s">
        <v>39</v>
      </c>
      <c r="C14" s="4">
        <v>2.5</v>
      </c>
      <c r="D14" s="5">
        <v>0</v>
      </c>
    </row>
    <row r="15" spans="2:7" ht="19.95" customHeight="1" x14ac:dyDescent="0.3">
      <c r="B15" s="3" t="s">
        <v>40</v>
      </c>
      <c r="C15" s="4">
        <v>1</v>
      </c>
      <c r="D15" s="5">
        <v>0</v>
      </c>
    </row>
    <row r="16" spans="2:7" ht="19.95" customHeight="1" x14ac:dyDescent="0.3">
      <c r="B16" s="3" t="s">
        <v>41</v>
      </c>
      <c r="C16" s="4">
        <v>1</v>
      </c>
      <c r="D16" s="5">
        <v>0</v>
      </c>
    </row>
    <row r="17" spans="2:4" ht="19.95" customHeight="1" x14ac:dyDescent="0.3">
      <c r="B17" s="3" t="s">
        <v>42</v>
      </c>
      <c r="C17" s="4">
        <v>1</v>
      </c>
      <c r="D17" s="5">
        <v>0</v>
      </c>
    </row>
    <row r="18" spans="2:4" ht="19.95" customHeight="1" x14ac:dyDescent="0.3">
      <c r="B18" s="1"/>
    </row>
    <row r="19" spans="2:4" ht="19.95" customHeight="1" x14ac:dyDescent="0.3">
      <c r="B19" s="1"/>
    </row>
    <row r="20" spans="2:4" ht="19.95" customHeight="1" x14ac:dyDescent="0.3">
      <c r="B20" s="1"/>
    </row>
  </sheetData>
  <mergeCells count="5"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2386-B08B-4A97-AFFE-10A4DF4C4607}">
  <dimension ref="B6:H11"/>
  <sheetViews>
    <sheetView showGridLines="0" zoomScale="80" zoomScaleNormal="80" workbookViewId="0">
      <selection activeCell="H17" sqref="H17"/>
    </sheetView>
  </sheetViews>
  <sheetFormatPr defaultColWidth="8.77734375" defaultRowHeight="19.95" customHeight="1" x14ac:dyDescent="0.3"/>
  <cols>
    <col min="1" max="1" width="3.6640625" style="1" customWidth="1"/>
    <col min="2" max="16384" width="8.77734375" style="1"/>
  </cols>
  <sheetData>
    <row r="6" spans="2:8" ht="19.95" customHeight="1" x14ac:dyDescent="0.3">
      <c r="B6" s="42" t="s">
        <v>56</v>
      </c>
      <c r="C6" s="42"/>
      <c r="D6" s="42"/>
      <c r="E6" s="42"/>
      <c r="F6" s="42"/>
      <c r="G6" s="42"/>
      <c r="H6" s="42"/>
    </row>
    <row r="7" spans="2:8" ht="19.95" customHeight="1" x14ac:dyDescent="0.3">
      <c r="B7" s="42"/>
      <c r="C7" s="42"/>
      <c r="D7" s="42"/>
      <c r="E7" s="42"/>
      <c r="F7" s="42"/>
      <c r="G7" s="42"/>
      <c r="H7" s="42"/>
    </row>
    <row r="8" spans="2:8" ht="19.95" customHeight="1" x14ac:dyDescent="0.3">
      <c r="B8" s="42"/>
      <c r="C8" s="42"/>
      <c r="D8" s="42"/>
      <c r="E8" s="42"/>
      <c r="F8" s="42"/>
      <c r="G8" s="42"/>
      <c r="H8" s="42"/>
    </row>
    <row r="10" spans="2:8" ht="19.95" customHeight="1" x14ac:dyDescent="0.3">
      <c r="B10" s="34" t="s">
        <v>57</v>
      </c>
    </row>
    <row r="11" spans="2:8" ht="19.95" customHeight="1" x14ac:dyDescent="0.3">
      <c r="B11" s="2" t="s">
        <v>58</v>
      </c>
    </row>
  </sheetData>
  <sheetProtection algorithmName="SHA-512" hashValue="zaQHjv1DL2dPARl+WlJNpPviTeSGKXMnW7YVuSV7iP1rUo8bVauzy/bFPX9S5q50TyP3pZBxGczp2vCS2Cmnpw==" saltValue="ibfl1L4qvoAWn6KP8hVlrA==" spinCount="100000" sheet="1" objects="1" scenarios="1" selectLockedCells="1" selectUnlockedCells="1"/>
  <mergeCells count="1">
    <mergeCell ref="B6:H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039D-B074-4094-AD27-8ADE514D38AC}">
  <dimension ref="B2:P21"/>
  <sheetViews>
    <sheetView showGridLines="0" zoomScaleNormal="100" workbookViewId="0">
      <selection activeCell="C5" sqref="C5"/>
    </sheetView>
  </sheetViews>
  <sheetFormatPr defaultColWidth="8.77734375" defaultRowHeight="19.95" customHeight="1" x14ac:dyDescent="0.3"/>
  <cols>
    <col min="1" max="1" width="3.6640625" style="7" customWidth="1"/>
    <col min="2" max="2" width="34.88671875" style="16" customWidth="1"/>
    <col min="3" max="5" width="18.88671875" style="7" customWidth="1"/>
    <col min="6" max="6" width="3.6640625" style="7" customWidth="1"/>
    <col min="7" max="7" width="38.21875" style="7" customWidth="1"/>
    <col min="8" max="8" width="16.21875" style="7" customWidth="1"/>
    <col min="9" max="9" width="3.6640625" style="7" customWidth="1"/>
    <col min="10" max="13" width="9.44140625" style="7" customWidth="1"/>
    <col min="14" max="14" width="11.21875" style="7" customWidth="1"/>
    <col min="15" max="15" width="11.5546875" style="7" bestFit="1" customWidth="1"/>
    <col min="16" max="16" width="8.77734375" style="7" customWidth="1"/>
    <col min="17" max="16384" width="8.77734375" style="7"/>
  </cols>
  <sheetData>
    <row r="2" spans="2:16" ht="19.95" customHeight="1" x14ac:dyDescent="0.3">
      <c r="B2" s="6" t="s">
        <v>12</v>
      </c>
    </row>
    <row r="3" spans="2:16" ht="19.95" customHeight="1" x14ac:dyDescent="0.3">
      <c r="B3" s="43" t="s">
        <v>5</v>
      </c>
      <c r="C3" s="8" t="s">
        <v>3</v>
      </c>
      <c r="D3" s="8" t="s">
        <v>4</v>
      </c>
      <c r="E3" s="8" t="s">
        <v>9</v>
      </c>
    </row>
    <row r="4" spans="2:16" ht="19.95" customHeight="1" thickBot="1" x14ac:dyDescent="0.35">
      <c r="B4" s="44"/>
      <c r="C4" s="9" t="s">
        <v>2</v>
      </c>
      <c r="D4" s="9" t="s">
        <v>10</v>
      </c>
      <c r="E4" s="9" t="s">
        <v>11</v>
      </c>
    </row>
    <row r="5" spans="2:16" ht="19.95" customHeight="1" x14ac:dyDescent="0.3">
      <c r="B5" s="10" t="s">
        <v>32</v>
      </c>
      <c r="C5" s="17"/>
      <c r="D5" s="11" t="str">
        <f>IFERROR(IF(C5="","",VLOOKUP(B5,Listagens!$B$4:$C$17,2,0)*C5),"")</f>
        <v/>
      </c>
      <c r="E5" s="12" t="str">
        <f>IFERROR(IF(C5="","",VLOOKUP(B5,Listagens!$B$4:$D$17,3,0)*D5/1000),"")</f>
        <v/>
      </c>
      <c r="G5" s="52" t="s">
        <v>21</v>
      </c>
      <c r="H5" s="53">
        <f>SUM(D6,D8:D11,D14)</f>
        <v>0</v>
      </c>
      <c r="J5" s="45" t="str">
        <f>IF(OR(H5&gt;5500000,C21="Sim"),"Edifício sujeito a PDEE","")</f>
        <v/>
      </c>
      <c r="K5" s="46"/>
      <c r="L5" s="47"/>
    </row>
    <row r="6" spans="2:16" ht="19.95" customHeight="1" thickBot="1" x14ac:dyDescent="0.35">
      <c r="B6" s="10" t="s">
        <v>0</v>
      </c>
      <c r="C6" s="17"/>
      <c r="D6" s="11" t="str">
        <f>IFERROR(IF(C6="","",VLOOKUP(B6,Listagens!$B$4:$C$17,2,0)*C6),"")</f>
        <v/>
      </c>
      <c r="E6" s="12" t="str">
        <f>IFERROR(IF(C6="","",VLOOKUP(B6,Listagens!$B$4:$D$17,3,0)*D6/1000),"")</f>
        <v/>
      </c>
      <c r="G6" s="52"/>
      <c r="H6" s="54"/>
      <c r="J6" s="48"/>
      <c r="K6" s="49"/>
      <c r="L6" s="50"/>
    </row>
    <row r="7" spans="2:16" ht="19.95" customHeight="1" x14ac:dyDescent="0.3">
      <c r="B7" s="10" t="s">
        <v>33</v>
      </c>
      <c r="C7" s="17"/>
      <c r="D7" s="11" t="str">
        <f>IFERROR(IF(C7="","",VLOOKUP(B7,Listagens!$B$4:$C$17,2,0)*C7),"")</f>
        <v/>
      </c>
      <c r="E7" s="12" t="str">
        <f>IFERROR(IF(C7="","",VLOOKUP(B7,Listagens!$B$4:$D$17,3,0)*D7/1000),"")</f>
        <v/>
      </c>
    </row>
    <row r="8" spans="2:16" ht="19.95" customHeight="1" thickBot="1" x14ac:dyDescent="0.35">
      <c r="B8" s="10" t="s">
        <v>34</v>
      </c>
      <c r="C8" s="17"/>
      <c r="D8" s="11" t="str">
        <f>IFERROR(IF(C8="","",VLOOKUP(B8,Listagens!$B$4:$C$17,2,0)*C8),"")</f>
        <v/>
      </c>
      <c r="E8" s="12" t="str">
        <f>IFERROR(IF(C8="","",VLOOKUP(B8,Listagens!$B$4:$D$17,3,0)*D8/1000),"")</f>
        <v/>
      </c>
      <c r="G8" s="52" t="s">
        <v>15</v>
      </c>
      <c r="H8" s="53">
        <f>SUM(D5:D18)</f>
        <v>0</v>
      </c>
      <c r="J8" s="51" t="s">
        <v>20</v>
      </c>
      <c r="K8" s="51"/>
      <c r="L8" s="51"/>
      <c r="M8" s="51"/>
      <c r="N8" s="51"/>
      <c r="O8" s="51"/>
      <c r="P8" s="13"/>
    </row>
    <row r="9" spans="2:16" ht="19.95" customHeight="1" thickBot="1" x14ac:dyDescent="0.35">
      <c r="B9" s="10" t="s">
        <v>6</v>
      </c>
      <c r="C9" s="17"/>
      <c r="D9" s="11" t="str">
        <f>IFERROR(IF(C9="","",VLOOKUP(B9,Listagens!$B$4:$C$17,2,0)*C9),"")</f>
        <v/>
      </c>
      <c r="E9" s="12" t="str">
        <f>IFERROR(IF(C9="","",VLOOKUP(B9,Listagens!$B$4:$D$17,3,0)*D9/1000),"")</f>
        <v/>
      </c>
      <c r="G9" s="52"/>
      <c r="H9" s="54"/>
      <c r="J9" s="51" t="s">
        <v>18</v>
      </c>
      <c r="K9" s="51"/>
      <c r="L9" s="51"/>
      <c r="M9" s="51"/>
      <c r="N9" s="14" t="str">
        <f>IF(OR(H8&gt;5500000,C21="Sim"),H8*0.04,"")</f>
        <v/>
      </c>
      <c r="O9" s="15" t="s">
        <v>19</v>
      </c>
    </row>
    <row r="10" spans="2:16" ht="19.95" customHeight="1" x14ac:dyDescent="0.3">
      <c r="B10" s="10" t="s">
        <v>35</v>
      </c>
      <c r="C10" s="17"/>
      <c r="D10" s="11" t="str">
        <f>IFERROR(IF(C10="","",VLOOKUP(B10,Listagens!$B$4:$C$17,2,0)*C10),"")</f>
        <v/>
      </c>
      <c r="E10" s="12" t="str">
        <f>IFERROR(IF(C10="","",VLOOKUP(B10,Listagens!$B$4:$D$17,3,0)*D10/1000),"")</f>
        <v/>
      </c>
    </row>
    <row r="11" spans="2:16" ht="19.95" customHeight="1" x14ac:dyDescent="0.3">
      <c r="B11" s="10" t="s">
        <v>1</v>
      </c>
      <c r="C11" s="17"/>
      <c r="D11" s="11" t="str">
        <f>IFERROR(IF(C11="","",VLOOKUP(B11,Listagens!$B$4:$C$17,2,0)*C11),"")</f>
        <v/>
      </c>
      <c r="E11" s="12" t="str">
        <f>IFERROR(IF(C11="","",VLOOKUP(B11,Listagens!$B$4:$D$17,3,0)*D11/1000),"")</f>
        <v/>
      </c>
      <c r="G11" s="52" t="s">
        <v>16</v>
      </c>
      <c r="H11" s="55">
        <f>SUM(E5:E18)</f>
        <v>0</v>
      </c>
      <c r="J11" s="51" t="s">
        <v>17</v>
      </c>
      <c r="K11" s="51"/>
      <c r="L11" s="51"/>
      <c r="M11" s="51"/>
      <c r="N11" s="13"/>
    </row>
    <row r="12" spans="2:16" ht="19.95" customHeight="1" x14ac:dyDescent="0.3">
      <c r="B12" s="10" t="s">
        <v>36</v>
      </c>
      <c r="C12" s="17"/>
      <c r="D12" s="11" t="str">
        <f>IFERROR(IF(C12="","",VLOOKUP(B12,Listagens!$B$4:$C$17,2,0)*C12),"")</f>
        <v/>
      </c>
      <c r="E12" s="12" t="str">
        <f>IFERROR(IF(C12="","",VLOOKUP(B12,Listagens!$B$4:$D$17,3,0)*D12/1000),"")</f>
        <v/>
      </c>
      <c r="G12" s="52"/>
      <c r="H12" s="56"/>
      <c r="J12" s="51"/>
      <c r="K12" s="51"/>
      <c r="L12" s="51"/>
      <c r="M12" s="51"/>
      <c r="N12" s="13"/>
    </row>
    <row r="13" spans="2:16" ht="19.95" customHeight="1" x14ac:dyDescent="0.3">
      <c r="B13" s="10" t="s">
        <v>37</v>
      </c>
      <c r="C13" s="17"/>
      <c r="D13" s="11" t="str">
        <f>IFERROR(IF(C13="","",VLOOKUP(B13,Listagens!$B$4:$C$17,2,0)*C13),"")</f>
        <v/>
      </c>
      <c r="E13" s="12" t="str">
        <f>IFERROR(IF(C13="","",VLOOKUP(B13,Listagens!$B$4:$D$17,3,0)*D13/1000),"")</f>
        <v/>
      </c>
    </row>
    <row r="14" spans="2:16" ht="19.95" customHeight="1" x14ac:dyDescent="0.3">
      <c r="B14" s="10" t="s">
        <v>38</v>
      </c>
      <c r="C14" s="17"/>
      <c r="D14" s="11" t="str">
        <f>IFERROR(IF(C14="","",VLOOKUP(B14,Listagens!$B$4:$C$17,2,0)*C14),"")</f>
        <v/>
      </c>
      <c r="E14" s="12" t="str">
        <f>IFERROR(IF(C14="","",VLOOKUP(B14,Listagens!$B$4:$D$17,3,0)*D14/1000),"")</f>
        <v/>
      </c>
    </row>
    <row r="15" spans="2:16" ht="19.95" customHeight="1" x14ac:dyDescent="0.3">
      <c r="B15" s="10" t="s">
        <v>39</v>
      </c>
      <c r="C15" s="17"/>
      <c r="D15" s="11" t="str">
        <f>IFERROR(IF(C15="","",VLOOKUP(B15,Listagens!$B$4:$C$17,2,0)*C15),"")</f>
        <v/>
      </c>
      <c r="E15" s="12" t="str">
        <f>IFERROR(IF(C15="","",VLOOKUP(B15,Listagens!$B$4:$D$17,3,0)*D15/1000),"")</f>
        <v/>
      </c>
    </row>
    <row r="16" spans="2:16" ht="19.95" customHeight="1" x14ac:dyDescent="0.3">
      <c r="B16" s="10" t="s">
        <v>40</v>
      </c>
      <c r="C16" s="17"/>
      <c r="D16" s="11" t="str">
        <f>IFERROR(IF(C16="","",VLOOKUP(B16,Listagens!$B$4:$C$17,2,0)*C16),"")</f>
        <v/>
      </c>
      <c r="E16" s="12" t="str">
        <f>IFERROR(IF(C16="","",VLOOKUP(B16,Listagens!$B$4:$D$17,3,0)*D16/1000),"")</f>
        <v/>
      </c>
    </row>
    <row r="17" spans="2:5" ht="19.95" customHeight="1" x14ac:dyDescent="0.3">
      <c r="B17" s="10" t="s">
        <v>41</v>
      </c>
      <c r="C17" s="17"/>
      <c r="D17" s="11" t="str">
        <f>IFERROR(IF(C17="","",VLOOKUP(B17,Listagens!$B$4:$C$17,2,0)*C17),"")</f>
        <v/>
      </c>
      <c r="E17" s="12" t="str">
        <f>IFERROR(IF(C17="","",VLOOKUP(B17,Listagens!$B$4:$D$17,3,0)*D17/1000),"")</f>
        <v/>
      </c>
    </row>
    <row r="18" spans="2:5" ht="19.95" customHeight="1" x14ac:dyDescent="0.3">
      <c r="B18" s="10" t="s">
        <v>42</v>
      </c>
      <c r="C18" s="17"/>
      <c r="D18" s="11" t="str">
        <f>IFERROR(IF(C18="","",VLOOKUP(B18,Listagens!$B$4:$C$17,2,0)*C18),"")</f>
        <v/>
      </c>
      <c r="E18" s="12" t="str">
        <f>IFERROR(IF(C18="","",VLOOKUP(B18,Listagens!$B$4:$D$17,3,0)*D18/1000),"")</f>
        <v/>
      </c>
    </row>
    <row r="20" spans="2:5" ht="19.95" customHeight="1" x14ac:dyDescent="0.3">
      <c r="B20" s="23" t="s">
        <v>43</v>
      </c>
      <c r="C20" s="32"/>
    </row>
    <row r="21" spans="2:5" ht="19.95" customHeight="1" x14ac:dyDescent="0.3">
      <c r="C21" s="33" t="str">
        <f>IFERROR(VLOOKUP(C20,Listagens!F4:G11,2,0),"")</f>
        <v/>
      </c>
    </row>
  </sheetData>
  <sheetProtection algorithmName="SHA-512" hashValue="lB9+UfD8J0vXnHARSkwDIZtwvGm/YqgSjSow5HRla9j8JBxirZcyf7fqIrawKkzLzjC9VmsPB8sWzlrTeA1s6Q==" saltValue="TNxuaVGstokCa2t3YgrnPA==" spinCount="100000" sheet="1" selectLockedCells="1"/>
  <mergeCells count="11">
    <mergeCell ref="B3:B4"/>
    <mergeCell ref="J5:L6"/>
    <mergeCell ref="J9:M9"/>
    <mergeCell ref="J8:O8"/>
    <mergeCell ref="J11:M12"/>
    <mergeCell ref="G8:G9"/>
    <mergeCell ref="H8:H9"/>
    <mergeCell ref="G5:G6"/>
    <mergeCell ref="H5:H6"/>
    <mergeCell ref="G11:G12"/>
    <mergeCell ref="H11:H12"/>
  </mergeCells>
  <conditionalFormatting sqref="J5:P10 J11 N11:P12">
    <cfRule type="expression" dxfId="15" priority="1">
      <formula>$J$5&lt;&gt;"Edifício sujeito a PDEE"</formula>
    </cfRule>
  </conditionalFormatting>
  <dataValidations count="1">
    <dataValidation type="list" allowBlank="1" showInputMessage="1" showErrorMessage="1" sqref="C20" xr:uid="{9D0AE851-49D7-4CB8-ADAA-5E1B4ABE4ACD}">
      <formula1>Classe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F106-9A74-444B-A28E-684631371EC4}">
  <dimension ref="A2:L40"/>
  <sheetViews>
    <sheetView showGridLines="0" topLeftCell="B1" zoomScaleNormal="100" workbookViewId="0">
      <selection activeCell="E5" sqref="E5"/>
    </sheetView>
  </sheetViews>
  <sheetFormatPr defaultColWidth="8.77734375" defaultRowHeight="19.95" customHeight="1" x14ac:dyDescent="0.3"/>
  <cols>
    <col min="1" max="1" width="3.6640625" style="7" hidden="1" customWidth="1"/>
    <col min="2" max="2" width="3.6640625" style="7" customWidth="1"/>
    <col min="3" max="3" width="34.88671875" style="16" customWidth="1"/>
    <col min="4" max="7" width="18.88671875" style="7" customWidth="1"/>
    <col min="8" max="8" width="11" style="7" customWidth="1"/>
    <col min="9" max="10" width="18.88671875" style="7" customWidth="1"/>
    <col min="11" max="11" width="11" style="7" customWidth="1"/>
    <col min="12" max="12" width="8.77734375" style="16"/>
    <col min="13" max="16384" width="8.77734375" style="7"/>
  </cols>
  <sheetData>
    <row r="2" spans="1:12" ht="19.95" customHeight="1" x14ac:dyDescent="0.3">
      <c r="C2" s="6" t="s">
        <v>13</v>
      </c>
    </row>
    <row r="3" spans="1:12" ht="19.95" customHeight="1" x14ac:dyDescent="0.3">
      <c r="C3" s="60" t="s">
        <v>5</v>
      </c>
      <c r="D3" s="60" t="s">
        <v>22</v>
      </c>
      <c r="E3" s="62"/>
      <c r="F3" s="63" t="s">
        <v>25</v>
      </c>
      <c r="G3" s="63"/>
      <c r="H3" s="62"/>
      <c r="I3" s="60" t="s">
        <v>16</v>
      </c>
      <c r="J3" s="63"/>
      <c r="K3" s="62"/>
    </row>
    <row r="4" spans="1:12" ht="19.95" customHeight="1" x14ac:dyDescent="0.3">
      <c r="C4" s="61"/>
      <c r="D4" s="9" t="s">
        <v>23</v>
      </c>
      <c r="E4" s="9" t="s">
        <v>24</v>
      </c>
      <c r="F4" s="18" t="s">
        <v>23</v>
      </c>
      <c r="G4" s="9" t="s">
        <v>24</v>
      </c>
      <c r="H4" s="9" t="s">
        <v>14</v>
      </c>
      <c r="I4" s="9" t="s">
        <v>23</v>
      </c>
      <c r="J4" s="9" t="s">
        <v>24</v>
      </c>
      <c r="K4" s="9" t="s">
        <v>14</v>
      </c>
    </row>
    <row r="5" spans="1:12" ht="19.95" customHeight="1" x14ac:dyDescent="0.3">
      <c r="A5" s="7">
        <f>IF(L5=" Forma de Energia Não Calibrada",1,0)</f>
        <v>0</v>
      </c>
      <c r="C5" s="10" t="s">
        <v>32</v>
      </c>
      <c r="D5" s="19" t="str">
        <f>IF('Consumo real'!C5="","",'Consumo real'!C5)</f>
        <v/>
      </c>
      <c r="E5" s="26"/>
      <c r="F5" s="11" t="str">
        <f>IF('Consumo real'!D5="","",'Consumo real'!D5)</f>
        <v/>
      </c>
      <c r="G5" s="11" t="str">
        <f>IFERROR(IF(E5="","",VLOOKUP(C5,Listagens!$B$4:$C$17,2,0)*E5),"")</f>
        <v/>
      </c>
      <c r="H5" s="39" t="str">
        <f>IFERROR(IF(OR(F5="",G5=""),"",(G5-F5)/F5),"")</f>
        <v/>
      </c>
      <c r="I5" s="12" t="str">
        <f>IF('Consumo real'!E5="","",'Consumo real'!E5)</f>
        <v/>
      </c>
      <c r="J5" s="12" t="str">
        <f>IFERROR(IF(E5="","",VLOOKUP(C5,Listagens!$B$4:$D$17,3,0)*G5/1000),"")</f>
        <v/>
      </c>
      <c r="K5" s="39" t="str">
        <f>IFERROR(IF(OR(I5="",J5=""),"",IF(AND(I5=0,J5=0),0,(J5-I5)/I5)),"")</f>
        <v/>
      </c>
      <c r="L5" s="20" t="str">
        <f>IF(D5="","",IF(AND(H5&gt;=-0.1,H5&lt;=0.1)," Forma de Energia Calibrada",IF(OR(H5&lt;-0.1,H5&gt;0.1)," Forma de Energia Não Calibrada","")))</f>
        <v/>
      </c>
    </row>
    <row r="6" spans="1:12" ht="19.95" customHeight="1" x14ac:dyDescent="0.3">
      <c r="A6" s="7">
        <f t="shared" ref="A6:A18" si="0">IF(L6=" Forma de Energia Não Calibrada",1,0)</f>
        <v>0</v>
      </c>
      <c r="C6" s="10" t="s">
        <v>0</v>
      </c>
      <c r="D6" s="19" t="str">
        <f>IF('Consumo real'!C6="","",'Consumo real'!C6)</f>
        <v/>
      </c>
      <c r="E6" s="27"/>
      <c r="F6" s="11" t="str">
        <f>IF('Consumo real'!D6="","",'Consumo real'!D6)</f>
        <v/>
      </c>
      <c r="G6" s="11" t="str">
        <f>IFERROR(IF(E6="","",VLOOKUP(C6,Listagens!$B$4:$C$17,2,0)*E6),"")</f>
        <v/>
      </c>
      <c r="H6" s="39" t="str">
        <f t="shared" ref="H6:H18" si="1">IFERROR(IF(OR(F6="",G6=""),"",(G6-F6)/F6),"")</f>
        <v/>
      </c>
      <c r="I6" s="12" t="str">
        <f>IF('Consumo real'!E6="","",'Consumo real'!E6)</f>
        <v/>
      </c>
      <c r="J6" s="12" t="str">
        <f>IFERROR(IF(E6="","",VLOOKUP(C6,Listagens!$B$4:$D$17,3,0)*G6/1000),"")</f>
        <v/>
      </c>
      <c r="K6" s="39" t="str">
        <f t="shared" ref="K6:K18" si="2">IFERROR(IF(OR(I6="",J6=""),"",IF(AND(I6=0,J6=0),0,(J6-I6)/I6)),"")</f>
        <v/>
      </c>
      <c r="L6" s="20" t="str">
        <f t="shared" ref="L6:L18" si="3">IF(D6="","",IF(AND(H6&gt;=-0.1,H6&lt;=0.1)," Forma de Energia Calibrada",IF(OR(H6&lt;-0.1,H6&gt;0.1)," Forma de Energia Não Calibrada","")))</f>
        <v/>
      </c>
    </row>
    <row r="7" spans="1:12" ht="19.95" customHeight="1" x14ac:dyDescent="0.3">
      <c r="A7" s="7">
        <f t="shared" si="0"/>
        <v>0</v>
      </c>
      <c r="C7" s="10" t="s">
        <v>33</v>
      </c>
      <c r="D7" s="19" t="str">
        <f>IF('Consumo real'!C7="","",'Consumo real'!C7)</f>
        <v/>
      </c>
      <c r="E7" s="27"/>
      <c r="F7" s="11" t="str">
        <f>IF('Consumo real'!D7="","",'Consumo real'!D7)</f>
        <v/>
      </c>
      <c r="G7" s="11" t="str">
        <f>IFERROR(IF(E7="","",VLOOKUP(C7,Listagens!$B$4:$C$17,2,0)*E7),"")</f>
        <v/>
      </c>
      <c r="H7" s="39" t="str">
        <f t="shared" si="1"/>
        <v/>
      </c>
      <c r="I7" s="12" t="str">
        <f>IF('Consumo real'!E7="","",'Consumo real'!E7)</f>
        <v/>
      </c>
      <c r="J7" s="12" t="str">
        <f>IFERROR(IF(E7="","",VLOOKUP(C7,Listagens!$B$4:$D$17,3,0)*G7/1000),"")</f>
        <v/>
      </c>
      <c r="K7" s="39" t="str">
        <f t="shared" si="2"/>
        <v/>
      </c>
      <c r="L7" s="20" t="str">
        <f t="shared" si="3"/>
        <v/>
      </c>
    </row>
    <row r="8" spans="1:12" ht="19.95" customHeight="1" x14ac:dyDescent="0.3">
      <c r="A8" s="7">
        <f t="shared" si="0"/>
        <v>0</v>
      </c>
      <c r="C8" s="10" t="s">
        <v>34</v>
      </c>
      <c r="D8" s="19" t="str">
        <f>IF('Consumo real'!C8="","",'Consumo real'!C8)</f>
        <v/>
      </c>
      <c r="E8" s="27"/>
      <c r="F8" s="11" t="str">
        <f>IF('Consumo real'!D8="","",'Consumo real'!D8)</f>
        <v/>
      </c>
      <c r="G8" s="11" t="str">
        <f>IFERROR(IF(E8="","",VLOOKUP(C8,Listagens!$B$4:$C$17,2,0)*E8),"")</f>
        <v/>
      </c>
      <c r="H8" s="39" t="str">
        <f t="shared" si="1"/>
        <v/>
      </c>
      <c r="I8" s="12" t="str">
        <f>IF('Consumo real'!E8="","",'Consumo real'!E8)</f>
        <v/>
      </c>
      <c r="J8" s="12" t="str">
        <f>IFERROR(IF(E8="","",VLOOKUP(C8,Listagens!$B$4:$D$17,3,0)*G8/1000),"")</f>
        <v/>
      </c>
      <c r="K8" s="39" t="str">
        <f t="shared" si="2"/>
        <v/>
      </c>
      <c r="L8" s="20" t="str">
        <f t="shared" si="3"/>
        <v/>
      </c>
    </row>
    <row r="9" spans="1:12" ht="19.95" customHeight="1" x14ac:dyDescent="0.3">
      <c r="A9" s="7">
        <f t="shared" si="0"/>
        <v>0</v>
      </c>
      <c r="C9" s="10" t="s">
        <v>6</v>
      </c>
      <c r="D9" s="19" t="str">
        <f>IF('Consumo real'!C9="","",'Consumo real'!C9)</f>
        <v/>
      </c>
      <c r="E9" s="27"/>
      <c r="F9" s="11" t="str">
        <f>IF('Consumo real'!D9="","",'Consumo real'!D9)</f>
        <v/>
      </c>
      <c r="G9" s="11" t="str">
        <f>IFERROR(IF(E9="","",VLOOKUP(C9,Listagens!$B$4:$C$17,2,0)*E9),"")</f>
        <v/>
      </c>
      <c r="H9" s="39" t="str">
        <f t="shared" si="1"/>
        <v/>
      </c>
      <c r="I9" s="12" t="str">
        <f>IF('Consumo real'!E9="","",'Consumo real'!E9)</f>
        <v/>
      </c>
      <c r="J9" s="12" t="str">
        <f>IFERROR(IF(E9="","",VLOOKUP(C9,Listagens!$B$4:$D$17,3,0)*G9/1000),"")</f>
        <v/>
      </c>
      <c r="K9" s="39" t="str">
        <f t="shared" si="2"/>
        <v/>
      </c>
      <c r="L9" s="20" t="str">
        <f t="shared" si="3"/>
        <v/>
      </c>
    </row>
    <row r="10" spans="1:12" ht="19.95" customHeight="1" x14ac:dyDescent="0.3">
      <c r="A10" s="7">
        <f t="shared" si="0"/>
        <v>0</v>
      </c>
      <c r="C10" s="10" t="s">
        <v>35</v>
      </c>
      <c r="D10" s="19" t="str">
        <f>IF('Consumo real'!C10="","",'Consumo real'!C10)</f>
        <v/>
      </c>
      <c r="E10" s="27"/>
      <c r="F10" s="11" t="str">
        <f>IF('Consumo real'!D10="","",'Consumo real'!D10)</f>
        <v/>
      </c>
      <c r="G10" s="11" t="str">
        <f>IFERROR(IF(E10="","",VLOOKUP(C10,Listagens!$B$4:$C$17,2,0)*E10),"")</f>
        <v/>
      </c>
      <c r="H10" s="39" t="str">
        <f t="shared" si="1"/>
        <v/>
      </c>
      <c r="I10" s="12" t="str">
        <f>IF('Consumo real'!E10="","",'Consumo real'!E10)</f>
        <v/>
      </c>
      <c r="J10" s="12" t="str">
        <f>IFERROR(IF(E10="","",VLOOKUP(C10,Listagens!$B$4:$D$17,3,0)*G10/1000),"")</f>
        <v/>
      </c>
      <c r="K10" s="39" t="str">
        <f t="shared" si="2"/>
        <v/>
      </c>
      <c r="L10" s="20" t="str">
        <f t="shared" si="3"/>
        <v/>
      </c>
    </row>
    <row r="11" spans="1:12" ht="19.95" customHeight="1" x14ac:dyDescent="0.3">
      <c r="A11" s="7">
        <f t="shared" si="0"/>
        <v>0</v>
      </c>
      <c r="C11" s="10" t="s">
        <v>1</v>
      </c>
      <c r="D11" s="19" t="str">
        <f>IF('Consumo real'!C11="","",'Consumo real'!C11)</f>
        <v/>
      </c>
      <c r="E11" s="27"/>
      <c r="F11" s="11" t="str">
        <f>IF('Consumo real'!D11="","",'Consumo real'!D11)</f>
        <v/>
      </c>
      <c r="G11" s="11" t="str">
        <f>IFERROR(IF(E11="","",VLOOKUP(C11,Listagens!$B$4:$C$17,2,0)*E11),"")</f>
        <v/>
      </c>
      <c r="H11" s="39" t="str">
        <f t="shared" si="1"/>
        <v/>
      </c>
      <c r="I11" s="12" t="str">
        <f>IF('Consumo real'!E11="","",'Consumo real'!E11)</f>
        <v/>
      </c>
      <c r="J11" s="12" t="str">
        <f>IFERROR(IF(E11="","",VLOOKUP(C11,Listagens!$B$4:$D$17,3,0)*G11/1000),"")</f>
        <v/>
      </c>
      <c r="K11" s="39" t="str">
        <f t="shared" si="2"/>
        <v/>
      </c>
      <c r="L11" s="20" t="str">
        <f t="shared" si="3"/>
        <v/>
      </c>
    </row>
    <row r="12" spans="1:12" ht="19.95" customHeight="1" x14ac:dyDescent="0.3">
      <c r="A12" s="7">
        <f t="shared" si="0"/>
        <v>0</v>
      </c>
      <c r="C12" s="10" t="s">
        <v>36</v>
      </c>
      <c r="D12" s="19" t="str">
        <f>IF('Consumo real'!C12="","",'Consumo real'!C12)</f>
        <v/>
      </c>
      <c r="E12" s="27"/>
      <c r="F12" s="11" t="str">
        <f>IF('Consumo real'!D12="","",'Consumo real'!D12)</f>
        <v/>
      </c>
      <c r="G12" s="11" t="str">
        <f>IFERROR(IF(E12="","",VLOOKUP(C12,Listagens!$B$4:$C$17,2,0)*E12),"")</f>
        <v/>
      </c>
      <c r="H12" s="39" t="str">
        <f t="shared" si="1"/>
        <v/>
      </c>
      <c r="I12" s="12" t="str">
        <f>IF('Consumo real'!E12="","",'Consumo real'!E12)</f>
        <v/>
      </c>
      <c r="J12" s="12" t="str">
        <f>IFERROR(IF(E12="","",VLOOKUP(C12,Listagens!$B$4:$D$17,3,0)*G12/1000),"")</f>
        <v/>
      </c>
      <c r="K12" s="39" t="str">
        <f t="shared" si="2"/>
        <v/>
      </c>
      <c r="L12" s="20" t="str">
        <f t="shared" si="3"/>
        <v/>
      </c>
    </row>
    <row r="13" spans="1:12" ht="19.95" customHeight="1" x14ac:dyDescent="0.3">
      <c r="A13" s="7">
        <f t="shared" si="0"/>
        <v>0</v>
      </c>
      <c r="C13" s="10" t="s">
        <v>37</v>
      </c>
      <c r="D13" s="19" t="str">
        <f>IF('Consumo real'!C13="","",'Consumo real'!C13)</f>
        <v/>
      </c>
      <c r="E13" s="27"/>
      <c r="F13" s="11" t="str">
        <f>IF('Consumo real'!D13="","",'Consumo real'!D13)</f>
        <v/>
      </c>
      <c r="G13" s="11" t="str">
        <f>IFERROR(IF(E13="","",VLOOKUP(C13,Listagens!$B$4:$C$17,2,0)*E13),"")</f>
        <v/>
      </c>
      <c r="H13" s="39" t="str">
        <f t="shared" si="1"/>
        <v/>
      </c>
      <c r="I13" s="12" t="str">
        <f>IF('Consumo real'!E13="","",'Consumo real'!E13)</f>
        <v/>
      </c>
      <c r="J13" s="12" t="str">
        <f>IFERROR(IF(E13="","",VLOOKUP(C13,Listagens!$B$4:$D$17,3,0)*G13/1000),"")</f>
        <v/>
      </c>
      <c r="K13" s="39" t="str">
        <f t="shared" si="2"/>
        <v/>
      </c>
      <c r="L13" s="20" t="str">
        <f t="shared" si="3"/>
        <v/>
      </c>
    </row>
    <row r="14" spans="1:12" ht="19.95" customHeight="1" x14ac:dyDescent="0.3">
      <c r="A14" s="7">
        <f t="shared" si="0"/>
        <v>0</v>
      </c>
      <c r="C14" s="10" t="s">
        <v>38</v>
      </c>
      <c r="D14" s="19" t="str">
        <f>IF('Consumo real'!C14="","",'Consumo real'!C14)</f>
        <v/>
      </c>
      <c r="E14" s="27"/>
      <c r="F14" s="11" t="str">
        <f>IF('Consumo real'!D14="","",'Consumo real'!D14)</f>
        <v/>
      </c>
      <c r="G14" s="11" t="str">
        <f>IFERROR(IF(E14="","",VLOOKUP(C14,Listagens!$B$4:$C$17,2,0)*E14),"")</f>
        <v/>
      </c>
      <c r="H14" s="39" t="str">
        <f t="shared" si="1"/>
        <v/>
      </c>
      <c r="I14" s="12" t="str">
        <f>IF('Consumo real'!E14="","",'Consumo real'!E14)</f>
        <v/>
      </c>
      <c r="J14" s="12" t="str">
        <f>IFERROR(IF(E14="","",VLOOKUP(C14,Listagens!$B$4:$D$17,3,0)*G14/1000),"")</f>
        <v/>
      </c>
      <c r="K14" s="39" t="str">
        <f t="shared" si="2"/>
        <v/>
      </c>
      <c r="L14" s="20" t="str">
        <f t="shared" si="3"/>
        <v/>
      </c>
    </row>
    <row r="15" spans="1:12" ht="19.95" customHeight="1" x14ac:dyDescent="0.3">
      <c r="A15" s="7">
        <f t="shared" si="0"/>
        <v>0</v>
      </c>
      <c r="C15" s="10" t="s">
        <v>39</v>
      </c>
      <c r="D15" s="19" t="str">
        <f>IF('Consumo real'!C15="","",'Consumo real'!C15)</f>
        <v/>
      </c>
      <c r="E15" s="27"/>
      <c r="F15" s="11" t="str">
        <f>IF('Consumo real'!D15="","",'Consumo real'!D15)</f>
        <v/>
      </c>
      <c r="G15" s="11" t="str">
        <f>IFERROR(IF(E15="","",VLOOKUP(C15,Listagens!$B$4:$C$17,2,0)*E15),"")</f>
        <v/>
      </c>
      <c r="H15" s="39" t="str">
        <f t="shared" si="1"/>
        <v/>
      </c>
      <c r="I15" s="12" t="str">
        <f>IF('Consumo real'!E15="","",'Consumo real'!E15)</f>
        <v/>
      </c>
      <c r="J15" s="12" t="str">
        <f>IFERROR(IF(E15="","",VLOOKUP(C15,Listagens!$B$4:$D$17,3,0)*G15/1000),"")</f>
        <v/>
      </c>
      <c r="K15" s="39" t="str">
        <f t="shared" si="2"/>
        <v/>
      </c>
      <c r="L15" s="20" t="str">
        <f t="shared" si="3"/>
        <v/>
      </c>
    </row>
    <row r="16" spans="1:12" ht="19.95" customHeight="1" x14ac:dyDescent="0.3">
      <c r="A16" s="7">
        <f t="shared" si="0"/>
        <v>0</v>
      </c>
      <c r="C16" s="10" t="s">
        <v>40</v>
      </c>
      <c r="D16" s="19" t="str">
        <f>IF('Consumo real'!C16="","",'Consumo real'!C16)</f>
        <v/>
      </c>
      <c r="E16" s="27"/>
      <c r="F16" s="11" t="str">
        <f>IF('Consumo real'!D16="","",'Consumo real'!D16)</f>
        <v/>
      </c>
      <c r="G16" s="11" t="str">
        <f>IFERROR(IF(E16="","",VLOOKUP(C16,Listagens!$B$4:$C$17,2,0)*E16),"")</f>
        <v/>
      </c>
      <c r="H16" s="39" t="str">
        <f t="shared" si="1"/>
        <v/>
      </c>
      <c r="I16" s="12" t="str">
        <f>IF('Consumo real'!E16="","",'Consumo real'!E16)</f>
        <v/>
      </c>
      <c r="J16" s="12" t="str">
        <f>IFERROR(IF(E16="","",VLOOKUP(C16,Listagens!$B$4:$D$17,3,0)*G16/1000),"")</f>
        <v/>
      </c>
      <c r="K16" s="39" t="str">
        <f t="shared" si="2"/>
        <v/>
      </c>
      <c r="L16" s="20" t="str">
        <f t="shared" si="3"/>
        <v/>
      </c>
    </row>
    <row r="17" spans="1:12" ht="19.95" customHeight="1" x14ac:dyDescent="0.3">
      <c r="A17" s="7">
        <f t="shared" si="0"/>
        <v>0</v>
      </c>
      <c r="C17" s="10" t="s">
        <v>41</v>
      </c>
      <c r="D17" s="19" t="str">
        <f>IF('Consumo real'!C17="","",'Consumo real'!C17)</f>
        <v/>
      </c>
      <c r="E17" s="27"/>
      <c r="F17" s="11" t="str">
        <f>IF('Consumo real'!D17="","",'Consumo real'!D17)</f>
        <v/>
      </c>
      <c r="G17" s="11" t="str">
        <f>IFERROR(IF(E17="","",VLOOKUP(C17,Listagens!$B$4:$C$17,2,0)*E17),"")</f>
        <v/>
      </c>
      <c r="H17" s="39" t="str">
        <f t="shared" si="1"/>
        <v/>
      </c>
      <c r="I17" s="12" t="str">
        <f>IF('Consumo real'!E17="","",'Consumo real'!E17)</f>
        <v/>
      </c>
      <c r="J17" s="12" t="str">
        <f>IFERROR(IF(E17="","",VLOOKUP(C17,Listagens!$B$4:$D$17,3,0)*G17/1000),"")</f>
        <v/>
      </c>
      <c r="K17" s="39" t="str">
        <f t="shared" si="2"/>
        <v/>
      </c>
      <c r="L17" s="20" t="str">
        <f t="shared" si="3"/>
        <v/>
      </c>
    </row>
    <row r="18" spans="1:12" ht="19.95" customHeight="1" x14ac:dyDescent="0.3">
      <c r="A18" s="7">
        <f t="shared" si="0"/>
        <v>0</v>
      </c>
      <c r="C18" s="10" t="s">
        <v>42</v>
      </c>
      <c r="D18" s="19" t="str">
        <f>IF('Consumo real'!C18="","",'Consumo real'!C18)</f>
        <v/>
      </c>
      <c r="E18" s="27"/>
      <c r="F18" s="11" t="str">
        <f>IF('Consumo real'!D18="","",'Consumo real'!D18)</f>
        <v/>
      </c>
      <c r="G18" s="11" t="str">
        <f>IFERROR(IF(E18="","",VLOOKUP(C18,Listagens!$B$4:$C$17,2,0)*E18),"")</f>
        <v/>
      </c>
      <c r="H18" s="39" t="str">
        <f t="shared" si="1"/>
        <v/>
      </c>
      <c r="I18" s="12" t="str">
        <f>IF('Consumo real'!E18="","",'Consumo real'!E18)</f>
        <v/>
      </c>
      <c r="J18" s="12" t="str">
        <f>IFERROR(IF(E18="","",VLOOKUP(C18,Listagens!$B$4:$D$17,3,0)*G18/1000),"")</f>
        <v/>
      </c>
      <c r="K18" s="39" t="str">
        <f t="shared" si="2"/>
        <v/>
      </c>
      <c r="L18" s="20" t="str">
        <f t="shared" si="3"/>
        <v/>
      </c>
    </row>
    <row r="19" spans="1:12" ht="19.95" customHeight="1" x14ac:dyDescent="0.3">
      <c r="C19" s="7"/>
      <c r="E19" s="21" t="s">
        <v>26</v>
      </c>
      <c r="F19" s="22">
        <f>SUM(F5:F18)</f>
        <v>0</v>
      </c>
      <c r="G19" s="22">
        <f>SUM(G5:G18)</f>
        <v>0</v>
      </c>
      <c r="H19" s="38" t="str">
        <f t="shared" ref="H19" si="4">IFERROR(IF(OR(F19="",G19=""),"",(G19-F19)/F19),"")</f>
        <v/>
      </c>
      <c r="I19" s="23">
        <f>SUM(I5:I18)</f>
        <v>0</v>
      </c>
      <c r="J19" s="23">
        <f>SUM(J5:J18)</f>
        <v>0</v>
      </c>
      <c r="K19" s="38" t="str">
        <f t="shared" ref="K19" si="5">IFERROR(IF(OR(I19="",J19=""),"",(J19-I19)/I19),"")</f>
        <v/>
      </c>
    </row>
    <row r="20" spans="1:12" ht="19.95" customHeight="1" thickBot="1" x14ac:dyDescent="0.35">
      <c r="C20" s="7"/>
    </row>
    <row r="21" spans="1:12" ht="19.95" customHeight="1" thickBot="1" x14ac:dyDescent="0.35">
      <c r="C21" s="7"/>
      <c r="G21" s="57" t="str">
        <f>IF(AND(H19&lt;&gt;"",H19&lt;=0.1,H19&gt;=-0.1,SUM(A5:A18)=0),"Modelo Calibrado",IF(AND(H19&lt;&gt;"",SUM(A5:A18)=1),"Modelo Não Calibrado - 1 forma de energia não se encontra calibrada",IF(AND(H19&lt;&gt;"",SUM(A5:A18)&gt;1),"Modelo Não Calibrado - "&amp;SUM(A5:A18)&amp;" formas de energia não se encontram calibradas","")))</f>
        <v/>
      </c>
      <c r="H21" s="58"/>
      <c r="I21" s="58"/>
      <c r="J21" s="58"/>
      <c r="K21" s="59"/>
    </row>
    <row r="22" spans="1:12" ht="19.95" customHeight="1" x14ac:dyDescent="0.3">
      <c r="C22" s="7"/>
    </row>
    <row r="23" spans="1:12" ht="19.95" customHeight="1" x14ac:dyDescent="0.3">
      <c r="C23" s="7"/>
    </row>
    <row r="24" spans="1:12" ht="19.95" customHeight="1" x14ac:dyDescent="0.3">
      <c r="C24" s="7"/>
    </row>
    <row r="25" spans="1:12" ht="19.95" customHeight="1" x14ac:dyDescent="0.3">
      <c r="C25" s="7"/>
    </row>
    <row r="37" spans="3:3" ht="19.95" customHeight="1" x14ac:dyDescent="0.3">
      <c r="C37" s="24"/>
    </row>
    <row r="40" spans="3:3" ht="19.95" customHeight="1" x14ac:dyDescent="0.3">
      <c r="C40" s="25"/>
    </row>
  </sheetData>
  <sheetProtection algorithmName="SHA-512" hashValue="s45zdpucLx7nBbOwaq6s/ckuJ4DJZK75M2+zY29NVRxCcs9lrUyS+qJ07uCJ3SmVvhW6jCNx7LAvK+0T0zbbfg==" saltValue="ow31y17paP+DoZh88xGiJQ==" spinCount="100000" sheet="1" selectLockedCells="1"/>
  <mergeCells count="5">
    <mergeCell ref="G21:K21"/>
    <mergeCell ref="C3:C4"/>
    <mergeCell ref="D3:E3"/>
    <mergeCell ref="F3:H3"/>
    <mergeCell ref="I3:K3"/>
  </mergeCells>
  <conditionalFormatting sqref="L5:L18">
    <cfRule type="expression" dxfId="14" priority="5">
      <formula>L5=" Forma de Energia Não Calibrada"</formula>
    </cfRule>
  </conditionalFormatting>
  <conditionalFormatting sqref="G21:K21">
    <cfRule type="expression" dxfId="13" priority="1" stopIfTrue="1">
      <formula>$G$21=""</formula>
    </cfRule>
    <cfRule type="expression" dxfId="12" priority="2">
      <formula>$G$21="Modelo Não Calibrado - "&amp;SUM(A5:A18)&amp;" formas de energia não se encontram calibradas"</formula>
    </cfRule>
    <cfRule type="expression" dxfId="11" priority="3">
      <formula>$G$21="Modelo Não Calibrado - 1 forma de energia não se encontra calibrada"</formula>
    </cfRule>
    <cfRule type="expression" dxfId="10" priority="4">
      <formula>$G$21="Modelo Calibrado"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2946-D7B6-427D-A954-C0432E693FB1}">
  <dimension ref="B2:J40"/>
  <sheetViews>
    <sheetView showGridLines="0" zoomScaleNormal="100" workbookViewId="0">
      <selection activeCell="D14" sqref="D14"/>
    </sheetView>
  </sheetViews>
  <sheetFormatPr defaultColWidth="8.77734375" defaultRowHeight="19.95" customHeight="1" x14ac:dyDescent="0.3"/>
  <cols>
    <col min="1" max="1" width="3.6640625" style="7" customWidth="1"/>
    <col min="2" max="2" width="34.88671875" style="16" customWidth="1"/>
    <col min="3" max="6" width="18.88671875" style="7" customWidth="1"/>
    <col min="7" max="7" width="11" style="7" customWidth="1"/>
    <col min="8" max="9" width="18.88671875" style="7" customWidth="1"/>
    <col min="10" max="10" width="11" style="7" customWidth="1"/>
    <col min="11" max="16384" width="8.77734375" style="7"/>
  </cols>
  <sheetData>
    <row r="2" spans="2:10" ht="19.95" customHeight="1" x14ac:dyDescent="0.3">
      <c r="B2" s="6" t="s">
        <v>27</v>
      </c>
    </row>
    <row r="3" spans="2:10" ht="19.95" customHeight="1" x14ac:dyDescent="0.3">
      <c r="B3" s="43" t="s">
        <v>5</v>
      </c>
      <c r="C3" s="60" t="s">
        <v>22</v>
      </c>
      <c r="D3" s="62"/>
      <c r="E3" s="60" t="s">
        <v>25</v>
      </c>
      <c r="F3" s="63"/>
      <c r="G3" s="62"/>
      <c r="H3" s="60" t="s">
        <v>16</v>
      </c>
      <c r="I3" s="63"/>
      <c r="J3" s="62"/>
    </row>
    <row r="4" spans="2:10" ht="19.95" customHeight="1" x14ac:dyDescent="0.3">
      <c r="B4" s="44"/>
      <c r="C4" s="9" t="s">
        <v>24</v>
      </c>
      <c r="D4" s="9" t="s">
        <v>28</v>
      </c>
      <c r="E4" s="9" t="s">
        <v>24</v>
      </c>
      <c r="F4" s="9" t="s">
        <v>28</v>
      </c>
      <c r="G4" s="9" t="s">
        <v>14</v>
      </c>
      <c r="H4" s="9" t="s">
        <v>24</v>
      </c>
      <c r="I4" s="9" t="s">
        <v>28</v>
      </c>
      <c r="J4" s="9" t="s">
        <v>14</v>
      </c>
    </row>
    <row r="5" spans="2:10" ht="19.95" customHeight="1" x14ac:dyDescent="0.3">
      <c r="B5" s="10" t="s">
        <v>32</v>
      </c>
      <c r="C5" s="28" t="str">
        <f>IF(Simulação!E5="","",Simulação!E5)</f>
        <v/>
      </c>
      <c r="D5" s="27"/>
      <c r="E5" s="28" t="str">
        <f>IF(Simulação!G5="","",Simulação!G5)</f>
        <v/>
      </c>
      <c r="F5" s="28" t="str">
        <f>IFERROR(IF(D5="","",VLOOKUP(B5,Listagens!$B$4:$C$17,2,0)*D5),"")</f>
        <v/>
      </c>
      <c r="G5" s="37" t="str">
        <f>IFERROR(IF(OR(E5="",F5=""),"",(F5-E5)/E5),"")</f>
        <v/>
      </c>
      <c r="H5" s="29" t="str">
        <f>IF(Simulação!J5="","",Simulação!J5)</f>
        <v/>
      </c>
      <c r="I5" s="29" t="str">
        <f>IFERROR(IF(D5="","",VLOOKUP(B5,Listagens!$B$4:$D$17,3,0)*F5/1000),"")</f>
        <v/>
      </c>
      <c r="J5" s="37" t="str">
        <f>IFERROR(IF(OR(H5="",I5=""),"",(I5-H5)/H5),"")</f>
        <v/>
      </c>
    </row>
    <row r="6" spans="2:10" ht="19.95" customHeight="1" x14ac:dyDescent="0.3">
      <c r="B6" s="10" t="s">
        <v>0</v>
      </c>
      <c r="C6" s="28" t="str">
        <f>IF(Simulação!E6="","",Simulação!E6)</f>
        <v/>
      </c>
      <c r="D6" s="27"/>
      <c r="E6" s="28" t="str">
        <f>IF(Simulação!G6="","",Simulação!G6)</f>
        <v/>
      </c>
      <c r="F6" s="28" t="str">
        <f>IFERROR(IF(D6="","",VLOOKUP(B6,Listagens!$B$4:$C$17,2,0)*D6),"")</f>
        <v/>
      </c>
      <c r="G6" s="37" t="str">
        <f t="shared" ref="G6:G18" si="0">IFERROR(IF(OR(E6="",F6=""),"",(F6-E6)/E6),"")</f>
        <v/>
      </c>
      <c r="H6" s="29" t="str">
        <f>IF(Simulação!J6="","",Simulação!J6)</f>
        <v/>
      </c>
      <c r="I6" s="29" t="str">
        <f>IFERROR(IF(D6="","",VLOOKUP(B6,Listagens!$B$4:$D$17,3,0)*F6/1000),"")</f>
        <v/>
      </c>
      <c r="J6" s="37" t="str">
        <f t="shared" ref="J6:J18" si="1">IFERROR(IF(OR(H6="",I6=""),"",(I6-H6)/H6),"")</f>
        <v/>
      </c>
    </row>
    <row r="7" spans="2:10" ht="19.95" customHeight="1" x14ac:dyDescent="0.3">
      <c r="B7" s="10" t="s">
        <v>33</v>
      </c>
      <c r="C7" s="28" t="str">
        <f>IF(Simulação!E7="","",Simulação!E7)</f>
        <v/>
      </c>
      <c r="D7" s="27"/>
      <c r="E7" s="28" t="str">
        <f>IF(Simulação!G7="","",Simulação!G7)</f>
        <v/>
      </c>
      <c r="F7" s="28" t="str">
        <f>IFERROR(IF(D7="","",VLOOKUP(B7,Listagens!$B$4:$C$17,2,0)*D7),"")</f>
        <v/>
      </c>
      <c r="G7" s="37" t="str">
        <f t="shared" si="0"/>
        <v/>
      </c>
      <c r="H7" s="29" t="str">
        <f>IF(Simulação!J7="","",Simulação!J7)</f>
        <v/>
      </c>
      <c r="I7" s="29" t="str">
        <f>IFERROR(IF(D7="","",VLOOKUP(B7,Listagens!$B$4:$D$17,3,0)*F7/1000),"")</f>
        <v/>
      </c>
      <c r="J7" s="37" t="str">
        <f t="shared" si="1"/>
        <v/>
      </c>
    </row>
    <row r="8" spans="2:10" ht="19.95" customHeight="1" x14ac:dyDescent="0.3">
      <c r="B8" s="10" t="s">
        <v>34</v>
      </c>
      <c r="C8" s="28" t="str">
        <f>IF(Simulação!E8="","",Simulação!E8)</f>
        <v/>
      </c>
      <c r="D8" s="27"/>
      <c r="E8" s="28" t="str">
        <f>IF(Simulação!G8="","",Simulação!G8)</f>
        <v/>
      </c>
      <c r="F8" s="28" t="str">
        <f>IFERROR(IF(D8="","",VLOOKUP(B8,Listagens!$B$4:$C$17,2,0)*D8),"")</f>
        <v/>
      </c>
      <c r="G8" s="37" t="str">
        <f t="shared" si="0"/>
        <v/>
      </c>
      <c r="H8" s="29" t="str">
        <f>IF(Simulação!J8="","",Simulação!J8)</f>
        <v/>
      </c>
      <c r="I8" s="29" t="str">
        <f>IFERROR(IF(D8="","",VLOOKUP(B8,Listagens!$B$4:$D$17,3,0)*F8/1000),"")</f>
        <v/>
      </c>
      <c r="J8" s="37" t="str">
        <f t="shared" si="1"/>
        <v/>
      </c>
    </row>
    <row r="9" spans="2:10" ht="19.95" customHeight="1" x14ac:dyDescent="0.3">
      <c r="B9" s="10" t="s">
        <v>6</v>
      </c>
      <c r="C9" s="28" t="str">
        <f>IF(Simulação!E9="","",Simulação!E9)</f>
        <v/>
      </c>
      <c r="D9" s="27"/>
      <c r="E9" s="28" t="str">
        <f>IF(Simulação!G9="","",Simulação!G9)</f>
        <v/>
      </c>
      <c r="F9" s="28" t="str">
        <f>IFERROR(IF(D9="","",VLOOKUP(B9,Listagens!$B$4:$C$17,2,0)*D9),"")</f>
        <v/>
      </c>
      <c r="G9" s="37" t="str">
        <f t="shared" si="0"/>
        <v/>
      </c>
      <c r="H9" s="29" t="str">
        <f>IF(Simulação!J9="","",Simulação!J9)</f>
        <v/>
      </c>
      <c r="I9" s="29" t="str">
        <f>IFERROR(IF(D9="","",VLOOKUP(B9,Listagens!$B$4:$D$17,3,0)*F9/1000),"")</f>
        <v/>
      </c>
      <c r="J9" s="37" t="str">
        <f t="shared" si="1"/>
        <v/>
      </c>
    </row>
    <row r="10" spans="2:10" ht="19.95" customHeight="1" x14ac:dyDescent="0.3">
      <c r="B10" s="10" t="s">
        <v>35</v>
      </c>
      <c r="C10" s="28" t="str">
        <f>IF(Simulação!E10="","",Simulação!E10)</f>
        <v/>
      </c>
      <c r="D10" s="27"/>
      <c r="E10" s="28" t="str">
        <f>IF(Simulação!G10="","",Simulação!G10)</f>
        <v/>
      </c>
      <c r="F10" s="28" t="str">
        <f>IFERROR(IF(D10="","",VLOOKUP(B10,Listagens!$B$4:$C$17,2,0)*D10),"")</f>
        <v/>
      </c>
      <c r="G10" s="37" t="str">
        <f t="shared" si="0"/>
        <v/>
      </c>
      <c r="H10" s="29" t="str">
        <f>IF(Simulação!J10="","",Simulação!J10)</f>
        <v/>
      </c>
      <c r="I10" s="29" t="str">
        <f>IFERROR(IF(D10="","",VLOOKUP(B10,Listagens!$B$4:$D$17,3,0)*F10/1000),"")</f>
        <v/>
      </c>
      <c r="J10" s="37" t="str">
        <f t="shared" si="1"/>
        <v/>
      </c>
    </row>
    <row r="11" spans="2:10" ht="19.95" customHeight="1" x14ac:dyDescent="0.3">
      <c r="B11" s="10" t="s">
        <v>1</v>
      </c>
      <c r="C11" s="28" t="str">
        <f>IF(Simulação!E11="","",Simulação!E11)</f>
        <v/>
      </c>
      <c r="D11" s="27"/>
      <c r="E11" s="28" t="str">
        <f>IF(Simulação!G11="","",Simulação!G11)</f>
        <v/>
      </c>
      <c r="F11" s="28" t="str">
        <f>IFERROR(IF(D11="","",VLOOKUP(B11,Listagens!$B$4:$C$17,2,0)*D11),"")</f>
        <v/>
      </c>
      <c r="G11" s="37" t="str">
        <f t="shared" si="0"/>
        <v/>
      </c>
      <c r="H11" s="29" t="str">
        <f>IF(Simulação!J11="","",Simulação!J11)</f>
        <v/>
      </c>
      <c r="I11" s="29" t="str">
        <f>IFERROR(IF(D11="","",VLOOKUP(B11,Listagens!$B$4:$D$17,3,0)*F11/1000),"")</f>
        <v/>
      </c>
      <c r="J11" s="37" t="str">
        <f t="shared" si="1"/>
        <v/>
      </c>
    </row>
    <row r="12" spans="2:10" ht="19.95" customHeight="1" x14ac:dyDescent="0.3">
      <c r="B12" s="10" t="s">
        <v>36</v>
      </c>
      <c r="C12" s="28" t="str">
        <f>IF(Simulação!E12="","",Simulação!E12)</f>
        <v/>
      </c>
      <c r="D12" s="27"/>
      <c r="E12" s="28" t="str">
        <f>IF(Simulação!G12="","",Simulação!G12)</f>
        <v/>
      </c>
      <c r="F12" s="28" t="str">
        <f>IFERROR(IF(D12="","",VLOOKUP(B12,Listagens!$B$4:$C$17,2,0)*D12),"")</f>
        <v/>
      </c>
      <c r="G12" s="37" t="str">
        <f t="shared" si="0"/>
        <v/>
      </c>
      <c r="H12" s="29" t="str">
        <f>IF(Simulação!J12="","",Simulação!J12)</f>
        <v/>
      </c>
      <c r="I12" s="29" t="str">
        <f>IFERROR(IF(D12="","",VLOOKUP(B12,Listagens!$B$4:$D$17,3,0)*F12/1000),"")</f>
        <v/>
      </c>
      <c r="J12" s="37" t="str">
        <f t="shared" si="1"/>
        <v/>
      </c>
    </row>
    <row r="13" spans="2:10" ht="19.95" customHeight="1" x14ac:dyDescent="0.3">
      <c r="B13" s="10" t="s">
        <v>37</v>
      </c>
      <c r="C13" s="28" t="str">
        <f>IF(Simulação!E13="","",Simulação!E13)</f>
        <v/>
      </c>
      <c r="D13" s="27"/>
      <c r="E13" s="28" t="str">
        <f>IF(Simulação!G13="","",Simulação!G13)</f>
        <v/>
      </c>
      <c r="F13" s="28" t="str">
        <f>IFERROR(IF(D13="","",VLOOKUP(B13,Listagens!$B$4:$C$17,2,0)*D13),"")</f>
        <v/>
      </c>
      <c r="G13" s="37" t="str">
        <f t="shared" si="0"/>
        <v/>
      </c>
      <c r="H13" s="29" t="str">
        <f>IF(Simulação!J13="","",Simulação!J13)</f>
        <v/>
      </c>
      <c r="I13" s="29" t="str">
        <f>IFERROR(IF(D13="","",VLOOKUP(B13,Listagens!$B$4:$D$17,3,0)*F13/1000),"")</f>
        <v/>
      </c>
      <c r="J13" s="37" t="str">
        <f t="shared" si="1"/>
        <v/>
      </c>
    </row>
    <row r="14" spans="2:10" ht="19.95" customHeight="1" x14ac:dyDescent="0.3">
      <c r="B14" s="10" t="s">
        <v>38</v>
      </c>
      <c r="C14" s="28" t="str">
        <f>IF(Simulação!E14="","",Simulação!E14)</f>
        <v/>
      </c>
      <c r="D14" s="27"/>
      <c r="E14" s="28" t="str">
        <f>IF(Simulação!G14="","",Simulação!G14)</f>
        <v/>
      </c>
      <c r="F14" s="28" t="str">
        <f>IFERROR(IF(D14="","",VLOOKUP(B14,Listagens!$B$4:$C$17,2,0)*D14),"")</f>
        <v/>
      </c>
      <c r="G14" s="37" t="str">
        <f t="shared" si="0"/>
        <v/>
      </c>
      <c r="H14" s="29" t="str">
        <f>IF(Simulação!J14="","",Simulação!J14)</f>
        <v/>
      </c>
      <c r="I14" s="29" t="str">
        <f>IFERROR(IF(D14="","",VLOOKUP(B14,Listagens!$B$4:$D$17,3,0)*F14/1000),"")</f>
        <v/>
      </c>
      <c r="J14" s="37" t="str">
        <f t="shared" si="1"/>
        <v/>
      </c>
    </row>
    <row r="15" spans="2:10" ht="19.95" customHeight="1" x14ac:dyDescent="0.3">
      <c r="B15" s="10" t="s">
        <v>39</v>
      </c>
      <c r="C15" s="28" t="str">
        <f>IF(Simulação!E15="","",Simulação!E15)</f>
        <v/>
      </c>
      <c r="D15" s="27"/>
      <c r="E15" s="28" t="str">
        <f>IF(Simulação!G15="","",Simulação!G15)</f>
        <v/>
      </c>
      <c r="F15" s="28" t="str">
        <f>IFERROR(IF(D15="","",VLOOKUP(B15,Listagens!$B$4:$C$17,2,0)*D15),"")</f>
        <v/>
      </c>
      <c r="G15" s="37" t="str">
        <f t="shared" si="0"/>
        <v/>
      </c>
      <c r="H15" s="29" t="str">
        <f>IF(Simulação!J15="","",Simulação!J15)</f>
        <v/>
      </c>
      <c r="I15" s="29" t="str">
        <f>IFERROR(IF(D15="","",VLOOKUP(B15,Listagens!$B$4:$D$17,3,0)*F15/1000),"")</f>
        <v/>
      </c>
      <c r="J15" s="37" t="str">
        <f t="shared" si="1"/>
        <v/>
      </c>
    </row>
    <row r="16" spans="2:10" ht="19.95" customHeight="1" x14ac:dyDescent="0.3">
      <c r="B16" s="10" t="s">
        <v>40</v>
      </c>
      <c r="C16" s="28" t="str">
        <f>IF(Simulação!E16="","",Simulação!E16)</f>
        <v/>
      </c>
      <c r="D16" s="27"/>
      <c r="E16" s="28" t="str">
        <f>IF(Simulação!G16="","",Simulação!G16)</f>
        <v/>
      </c>
      <c r="F16" s="28" t="str">
        <f>IFERROR(IF(D16="","",VLOOKUP(B16,Listagens!$B$4:$C$17,2,0)*D16),"")</f>
        <v/>
      </c>
      <c r="G16" s="37" t="str">
        <f t="shared" si="0"/>
        <v/>
      </c>
      <c r="H16" s="29" t="str">
        <f>IF(Simulação!J16="","",Simulação!J16)</f>
        <v/>
      </c>
      <c r="I16" s="29" t="str">
        <f>IFERROR(IF(D16="","",VLOOKUP(B16,Listagens!$B$4:$D$17,3,0)*F16/1000),"")</f>
        <v/>
      </c>
      <c r="J16" s="37" t="str">
        <f t="shared" si="1"/>
        <v/>
      </c>
    </row>
    <row r="17" spans="2:10" ht="19.95" customHeight="1" x14ac:dyDescent="0.3">
      <c r="B17" s="10" t="s">
        <v>41</v>
      </c>
      <c r="C17" s="28" t="str">
        <f>IF(Simulação!E17="","",Simulação!E17)</f>
        <v/>
      </c>
      <c r="D17" s="27"/>
      <c r="E17" s="28" t="str">
        <f>IF(Simulação!G17="","",Simulação!G17)</f>
        <v/>
      </c>
      <c r="F17" s="28" t="str">
        <f>IFERROR(IF(D17="","",VLOOKUP(B17,Listagens!$B$4:$C$17,2,0)*D17),"")</f>
        <v/>
      </c>
      <c r="G17" s="37" t="str">
        <f t="shared" si="0"/>
        <v/>
      </c>
      <c r="H17" s="29" t="str">
        <f>IF(Simulação!J17="","",Simulação!J17)</f>
        <v/>
      </c>
      <c r="I17" s="29" t="str">
        <f>IFERROR(IF(D17="","",VLOOKUP(B17,Listagens!$B$4:$D$17,3,0)*F17/1000),"")</f>
        <v/>
      </c>
      <c r="J17" s="37" t="str">
        <f t="shared" si="1"/>
        <v/>
      </c>
    </row>
    <row r="18" spans="2:10" ht="19.95" customHeight="1" x14ac:dyDescent="0.3">
      <c r="B18" s="10" t="s">
        <v>42</v>
      </c>
      <c r="C18" s="28" t="str">
        <f>IF(Simulação!E18="","",Simulação!E18)</f>
        <v/>
      </c>
      <c r="D18" s="27"/>
      <c r="E18" s="28" t="str">
        <f>IF(Simulação!G18="","",Simulação!G18)</f>
        <v/>
      </c>
      <c r="F18" s="28" t="str">
        <f>IFERROR(IF(D18="","",VLOOKUP(B18,Listagens!$B$4:$C$17,2,0)*D18),"")</f>
        <v/>
      </c>
      <c r="G18" s="37" t="str">
        <f t="shared" si="0"/>
        <v/>
      </c>
      <c r="H18" s="29" t="str">
        <f>IF(Simulação!J18="","",Simulação!J18)</f>
        <v/>
      </c>
      <c r="I18" s="29" t="str">
        <f>IFERROR(IF(D18="","",VLOOKUP(B18,Listagens!$B$4:$D$17,3,0)*F18/1000),"")</f>
        <v/>
      </c>
      <c r="J18" s="37" t="str">
        <f t="shared" si="1"/>
        <v/>
      </c>
    </row>
    <row r="19" spans="2:10" ht="19.95" customHeight="1" x14ac:dyDescent="0.3">
      <c r="B19" s="7"/>
      <c r="C19" s="21"/>
      <c r="D19" s="21" t="s">
        <v>26</v>
      </c>
      <c r="E19" s="22">
        <f>SUM(E5:E18)</f>
        <v>0</v>
      </c>
      <c r="F19" s="22">
        <f>SUM(F5:F18)</f>
        <v>0</v>
      </c>
      <c r="G19" s="38" t="str">
        <f t="shared" ref="G19" si="2">IFERROR(IF(OR(E19="",F19=""),"",(F19-E19)/E19),"")</f>
        <v/>
      </c>
      <c r="H19" s="23">
        <f>SUM(H5:H18)</f>
        <v>0</v>
      </c>
      <c r="I19" s="23">
        <f>SUM(I5:I18)</f>
        <v>0</v>
      </c>
      <c r="J19" s="38" t="str">
        <f t="shared" ref="J19" si="3">IFERROR(IF(OR(H19="",I19=""),"",(I19-H19)/H19),"")</f>
        <v/>
      </c>
    </row>
    <row r="20" spans="2:10" ht="19.95" customHeight="1" thickBot="1" x14ac:dyDescent="0.35">
      <c r="B20" s="7"/>
    </row>
    <row r="21" spans="2:10" ht="19.95" customHeight="1" thickBot="1" x14ac:dyDescent="0.35">
      <c r="B21" s="7"/>
      <c r="F21" s="57" t="str">
        <f>IF(Simulação!G21="","",Simulação!G21)</f>
        <v/>
      </c>
      <c r="G21" s="58"/>
      <c r="H21" s="58"/>
      <c r="I21" s="58"/>
      <c r="J21" s="59"/>
    </row>
    <row r="22" spans="2:10" ht="19.95" customHeight="1" x14ac:dyDescent="0.3">
      <c r="B22" s="7"/>
    </row>
    <row r="23" spans="2:10" ht="19.95" customHeight="1" x14ac:dyDescent="0.3">
      <c r="B23" s="7"/>
    </row>
    <row r="24" spans="2:10" ht="19.95" customHeight="1" x14ac:dyDescent="0.3">
      <c r="B24" s="7"/>
    </row>
    <row r="25" spans="2:10" ht="19.95" customHeight="1" x14ac:dyDescent="0.3">
      <c r="B25" s="7"/>
    </row>
    <row r="37" spans="2:2" ht="19.95" customHeight="1" x14ac:dyDescent="0.3">
      <c r="B37" s="24"/>
    </row>
    <row r="40" spans="2:2" ht="19.95" customHeight="1" x14ac:dyDescent="0.3">
      <c r="B40" s="25"/>
    </row>
  </sheetData>
  <sheetProtection algorithmName="SHA-512" hashValue="N+B1K/FZ7YOBoQGWMr0hh8nLhS3ypW0U/p1yGDohw140sD989yWmnsl1bAhxhaURkRuACSGDyIGHw4E4xoNP0g==" saltValue="khw2zeHEnUHgeHCrCxsMag==" spinCount="100000" sheet="1" selectLockedCells="1"/>
  <mergeCells count="5">
    <mergeCell ref="B3:B4"/>
    <mergeCell ref="E3:G3"/>
    <mergeCell ref="H3:J3"/>
    <mergeCell ref="C3:D3"/>
    <mergeCell ref="F21:J21"/>
  </mergeCells>
  <conditionalFormatting sqref="F21:J21">
    <cfRule type="expression" dxfId="9" priority="1" stopIfTrue="1">
      <formula>$F$21=""</formula>
    </cfRule>
    <cfRule type="expression" dxfId="8" priority="2">
      <formula>$F$21="Modelo Não Calibrado - "&amp;SUM(XFD5:XFD18)&amp;" formas de energia não se encontram calibradas"</formula>
    </cfRule>
    <cfRule type="expression" dxfId="7" priority="3">
      <formula>$F$21="Modelo Não Calibrado - 1 forma de energia não se encontra calibrada"</formula>
    </cfRule>
    <cfRule type="expression" dxfId="6" priority="4">
      <formula>$F$21="Modelo Calibrado"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7861-2F9F-41BE-9E1B-CBCEA50C5AD2}">
  <dimension ref="B2:I14"/>
  <sheetViews>
    <sheetView showGridLines="0" tabSelected="1" zoomScaleNormal="100" workbookViewId="0">
      <selection activeCell="C14" sqref="C14"/>
    </sheetView>
  </sheetViews>
  <sheetFormatPr defaultColWidth="8.77734375" defaultRowHeight="19.95" customHeight="1" x14ac:dyDescent="0.3"/>
  <cols>
    <col min="1" max="1" width="3.6640625" style="7" customWidth="1"/>
    <col min="2" max="4" width="16.77734375" style="7" customWidth="1"/>
    <col min="5" max="5" width="3.6640625" style="7" customWidth="1"/>
    <col min="6" max="6" width="28.88671875" style="7" customWidth="1"/>
    <col min="7" max="7" width="11.88671875" style="7" customWidth="1"/>
    <col min="8" max="8" width="2.77734375" style="7" customWidth="1"/>
    <col min="9" max="9" width="24.21875" style="7" customWidth="1"/>
    <col min="10" max="16384" width="8.77734375" style="7"/>
  </cols>
  <sheetData>
    <row r="2" spans="2:9" ht="19.95" customHeight="1" thickBot="1" x14ac:dyDescent="0.35">
      <c r="B2" s="6" t="s">
        <v>30</v>
      </c>
    </row>
    <row r="3" spans="2:9" ht="19.95" customHeight="1" x14ac:dyDescent="0.3">
      <c r="B3" s="60" t="s">
        <v>29</v>
      </c>
      <c r="C3" s="63"/>
      <c r="D3" s="62"/>
      <c r="F3" s="52" t="s">
        <v>59</v>
      </c>
      <c r="G3" s="67" t="str">
        <f>IF(OR(B5=0,C5=0,D5=0,C13=""),"",IF(C13&lt;=0,(1-(B5-(C5-D5))/B5),MM!G19*-1))</f>
        <v/>
      </c>
      <c r="I3" s="64" t="str">
        <f>IF(G3="","",IF(G3&gt;=0.04,"Meta alcançada",IF(G3&lt;0.04,"Meta Não Alcançada","")))</f>
        <v/>
      </c>
    </row>
    <row r="4" spans="2:9" ht="19.95" customHeight="1" x14ac:dyDescent="0.3">
      <c r="B4" s="9" t="s">
        <v>23</v>
      </c>
      <c r="C4" s="18" t="s">
        <v>24</v>
      </c>
      <c r="D4" s="18" t="s">
        <v>28</v>
      </c>
      <c r="F4" s="52"/>
      <c r="G4" s="67"/>
      <c r="I4" s="65"/>
    </row>
    <row r="5" spans="2:9" ht="19.95" customHeight="1" thickBot="1" x14ac:dyDescent="0.35">
      <c r="B5" s="30">
        <f>'Consumo real'!H8</f>
        <v>0</v>
      </c>
      <c r="C5" s="30">
        <f>Simulação!G19</f>
        <v>0</v>
      </c>
      <c r="D5" s="30">
        <f>MM!F19</f>
        <v>0</v>
      </c>
      <c r="F5" s="52"/>
      <c r="G5" s="67"/>
      <c r="I5" s="66"/>
    </row>
    <row r="7" spans="2:9" ht="19.95" customHeight="1" thickBot="1" x14ac:dyDescent="0.35">
      <c r="B7" s="6" t="s">
        <v>31</v>
      </c>
    </row>
    <row r="8" spans="2:9" ht="19.95" customHeight="1" x14ac:dyDescent="0.3">
      <c r="B8" s="60" t="s">
        <v>16</v>
      </c>
      <c r="C8" s="63"/>
      <c r="D8" s="62"/>
      <c r="F8" s="68" t="s">
        <v>60</v>
      </c>
      <c r="G8" s="67" t="str">
        <f>IF(OR(B10=0,C10=0,D10=0,C14=""),"",IF(C14&lt;=0,(1-(B10-(C10-D10))/B10),MM!J19*-1))</f>
        <v/>
      </c>
      <c r="I8" s="64" t="str">
        <f>IF(G8="","",IF(G8&gt;=0,"Meta alcançada",IF(G8&lt;0.04,"Meta Não Alcançada","")))</f>
        <v/>
      </c>
    </row>
    <row r="9" spans="2:9" ht="19.95" customHeight="1" x14ac:dyDescent="0.3">
      <c r="B9" s="9" t="s">
        <v>23</v>
      </c>
      <c r="C9" s="18" t="s">
        <v>24</v>
      </c>
      <c r="D9" s="18" t="s">
        <v>28</v>
      </c>
      <c r="F9" s="68"/>
      <c r="G9" s="67"/>
      <c r="I9" s="65"/>
    </row>
    <row r="10" spans="2:9" ht="19.95" customHeight="1" thickBot="1" x14ac:dyDescent="0.35">
      <c r="B10" s="31">
        <f>'Consumo real'!H11</f>
        <v>0</v>
      </c>
      <c r="C10" s="31">
        <f>Simulação!J19</f>
        <v>0</v>
      </c>
      <c r="D10" s="31">
        <f>MM!I19</f>
        <v>0</v>
      </c>
      <c r="F10" s="68"/>
      <c r="G10" s="67"/>
      <c r="I10" s="66"/>
    </row>
    <row r="12" spans="2:9" ht="19.95" customHeight="1" x14ac:dyDescent="0.3">
      <c r="B12" s="6" t="s">
        <v>61</v>
      </c>
      <c r="C12" s="21"/>
    </row>
    <row r="13" spans="2:9" ht="19.95" customHeight="1" x14ac:dyDescent="0.3">
      <c r="B13" s="36" t="s">
        <v>62</v>
      </c>
      <c r="C13" s="35" t="str">
        <f>IF(Simulação!H19="","",Simulação!H19)</f>
        <v/>
      </c>
    </row>
    <row r="14" spans="2:9" ht="19.95" customHeight="1" x14ac:dyDescent="0.3">
      <c r="B14" s="36" t="s">
        <v>9</v>
      </c>
      <c r="C14" s="35" t="str">
        <f>IF(Simulação!K19="","",Simulação!K19)</f>
        <v/>
      </c>
    </row>
  </sheetData>
  <sheetProtection algorithmName="SHA-512" hashValue="4XKRKY59kdFA2sNNAejczdXJ2dzwdAEes4vOfhvI2yjFcH9wlyGjHLgZBmzKf9vCMN83FY+hASmKwVmaZ6yCvA==" saltValue="KGT7EzGs+4KoUL5GuLWPcA==" spinCount="100000" sheet="1" selectLockedCells="1" selectUnlockedCells="1"/>
  <mergeCells count="8">
    <mergeCell ref="I3:I5"/>
    <mergeCell ref="I8:I10"/>
    <mergeCell ref="B3:D3"/>
    <mergeCell ref="B8:D8"/>
    <mergeCell ref="F3:F5"/>
    <mergeCell ref="G3:G5"/>
    <mergeCell ref="F8:F10"/>
    <mergeCell ref="G8:G10"/>
  </mergeCells>
  <conditionalFormatting sqref="I3:I5">
    <cfRule type="expression" dxfId="5" priority="4">
      <formula>I3="Meta Alcançada"</formula>
    </cfRule>
    <cfRule type="expression" dxfId="4" priority="5">
      <formula>I3="Meta Não Alcançada"</formula>
    </cfRule>
    <cfRule type="expression" dxfId="3" priority="6">
      <formula>G3=""</formula>
    </cfRule>
  </conditionalFormatting>
  <conditionalFormatting sqref="I8:I10">
    <cfRule type="expression" dxfId="2" priority="1">
      <formula>I8="Meta Alcançada"</formula>
    </cfRule>
    <cfRule type="expression" dxfId="1" priority="2">
      <formula>I8="Meta Não Alcançada"</formula>
    </cfRule>
    <cfRule type="expression" dxfId="0" priority="3">
      <formula>G8=""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A1A7F5E8F824CB8374E276D6627FA" ma:contentTypeVersion="15" ma:contentTypeDescription="Create a new document." ma:contentTypeScope="" ma:versionID="d766826edbca82e11adadaacfda2e603">
  <xsd:schema xmlns:xsd="http://www.w3.org/2001/XMLSchema" xmlns:xs="http://www.w3.org/2001/XMLSchema" xmlns:p="http://schemas.microsoft.com/office/2006/metadata/properties" xmlns:ns2="0aaa58ad-baf2-495f-9b90-27d0deeebaac" xmlns:ns3="9503f6f0-b465-4d1a-84d5-86f2377d366a" targetNamespace="http://schemas.microsoft.com/office/2006/metadata/properties" ma:root="true" ma:fieldsID="8bdf5920cc72cf2eb666a1f80a2b9fc7" ns2:_="" ns3:_="">
    <xsd:import namespace="0aaa58ad-baf2-495f-9b90-27d0deeebaac"/>
    <xsd:import namespace="9503f6f0-b465-4d1a-84d5-86f2377d36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a58ad-baf2-495f-9b90-27d0deeeba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c1b6544-dc39-4ee1-bb55-12c84fea8c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3f6f0-b465-4d1a-84d5-86f2377d36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cdc0a0-6de0-4601-8e1c-b6fb47aa7bd3}" ma:internalName="TaxCatchAll" ma:showField="CatchAllData" ma:web="9503f6f0-b465-4d1a-84d5-86f2377d3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03f6f0-b465-4d1a-84d5-86f2377d366a" xsi:nil="true"/>
    <lcf76f155ced4ddcb4097134ff3c332f xmlns="0aaa58ad-baf2-495f-9b90-27d0deeeba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E0DD38-45C9-430D-A782-BB3BF775BD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8A122-3D23-41BA-AF6C-6A40A8F0B9BA}"/>
</file>

<file path=customXml/itemProps3.xml><?xml version="1.0" encoding="utf-8"?>
<ds:datastoreItem xmlns:ds="http://schemas.openxmlformats.org/officeDocument/2006/customXml" ds:itemID="{43EB68F2-A387-466B-B344-D517E3B45792}">
  <ds:schemaRefs>
    <ds:schemaRef ds:uri="http://schemas.microsoft.com/office/2006/metadata/properties"/>
    <ds:schemaRef ds:uri="http://schemas.microsoft.com/office/infopath/2007/PartnerControls"/>
    <ds:schemaRef ds:uri="f8bbb4a5-b5df-48e5-bc73-c934bb65fef2"/>
    <ds:schemaRef ds:uri="19e6c068-3fd6-4745-94f6-fcd05ac183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</vt:i4>
      </vt:variant>
    </vt:vector>
  </HeadingPairs>
  <TitlesOfParts>
    <vt:vector size="7" baseType="lpstr">
      <vt:lpstr>Listagens</vt:lpstr>
      <vt:lpstr>Início</vt:lpstr>
      <vt:lpstr>Consumo real</vt:lpstr>
      <vt:lpstr>Simulação</vt:lpstr>
      <vt:lpstr>MM</vt:lpstr>
      <vt:lpstr>Resumo</vt:lpstr>
      <vt:lpstr>Classe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Mateus</dc:creator>
  <cp:lastModifiedBy>ADENE</cp:lastModifiedBy>
  <dcterms:created xsi:type="dcterms:W3CDTF">2022-05-27T16:10:28Z</dcterms:created>
  <dcterms:modified xsi:type="dcterms:W3CDTF">2022-08-10T11:23:24Z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0x0101000F18544FEDA4EF4DA05F57BF66084C23</vt:lpwstr>
  </property>
  <property fmtid="{D5CDD505-2E9C-101B-9397-08002B2CF9AE}" pid="3" name="MediaServiceImageTags">
    <vt:lpwstr/>
  </property>
</Properties>
</file>